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70" windowHeight="7485" activeTab="0"/>
  </bookViews>
  <sheets>
    <sheet name="is" sheetId="1" r:id="rId1"/>
    <sheet name="bs" sheetId="2" r:id="rId2"/>
    <sheet name="cf" sheetId="3" r:id="rId3"/>
    <sheet name="eq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<sst xmlns="http://schemas.openxmlformats.org/spreadsheetml/2006/main" count="155" uniqueCount="127">
  <si>
    <t>INDIVIDUAL QUARTER</t>
  </si>
  <si>
    <t>CURRENT</t>
  </si>
  <si>
    <t>QUARTER ENDED</t>
  </si>
  <si>
    <t>PRECEDING</t>
  </si>
  <si>
    <r>
      <t xml:space="preserve">CENTURY SOFTWARE HOLDINGS BERHAD </t>
    </r>
    <r>
      <rPr>
        <sz val="9"/>
        <color indexed="8"/>
        <rFont val="Arial"/>
        <family val="2"/>
      </rPr>
      <t>(Company No.: 828269-A)</t>
    </r>
  </si>
  <si>
    <t>YEAR TO DATE</t>
  </si>
  <si>
    <t>Revenue</t>
  </si>
  <si>
    <t>Cost of Sales</t>
  </si>
  <si>
    <t>Gross Profit</t>
  </si>
  <si>
    <t>Other Income</t>
  </si>
  <si>
    <t>Administration Expenses</t>
  </si>
  <si>
    <t>Other Operating Expenses</t>
  </si>
  <si>
    <t>Finance Expenses</t>
  </si>
  <si>
    <t>31 DEC 2010</t>
  </si>
  <si>
    <t>AS AT PRECEDING</t>
  </si>
  <si>
    <t>ASSETS</t>
  </si>
  <si>
    <t>NON-CURRENT ASSETS</t>
  </si>
  <si>
    <t>CURRENT ASSETS</t>
  </si>
  <si>
    <t>Fixed deposits with a licensed bank</t>
  </si>
  <si>
    <t>Cash and bank balances</t>
  </si>
  <si>
    <t>TOTAL ASSETS</t>
  </si>
  <si>
    <t>TOTAL EQUITY</t>
  </si>
  <si>
    <t>NON-CURRENT LIABILITY</t>
  </si>
  <si>
    <t>CURRENT LIABILITIES</t>
  </si>
  <si>
    <t>TOTAL LIABILITIES</t>
  </si>
  <si>
    <t>TOTAL EQUITY AND LIABILITIES</t>
  </si>
  <si>
    <t>CASH FLOWS FROM OPERATING ACTIVITIES</t>
  </si>
  <si>
    <t>Profit before taxation</t>
  </si>
  <si>
    <t>Adjustments for:-</t>
  </si>
  <si>
    <t>Amortisation of development expenditure</t>
  </si>
  <si>
    <t xml:space="preserve">Depreciation of equipment </t>
  </si>
  <si>
    <t>Interest expense</t>
  </si>
  <si>
    <t>Interest income</t>
  </si>
  <si>
    <t>Working capital:-</t>
  </si>
  <si>
    <t>Decrease in trade and other receivables</t>
  </si>
  <si>
    <t>Increase in trade and other payables</t>
  </si>
  <si>
    <t>CASH FROM OPERATIONS</t>
  </si>
  <si>
    <t>Income tax paid</t>
  </si>
  <si>
    <t>Interest paid</t>
  </si>
  <si>
    <t>NET CASH FROM OPERATIONS</t>
  </si>
  <si>
    <t>CASH FLOWS FOR INVESTING ACTIVITIES</t>
  </si>
  <si>
    <t>Purchase of equipment</t>
  </si>
  <si>
    <t>Interest received</t>
  </si>
  <si>
    <t>NET CASH FOR INVESTING ACTIVITIES</t>
  </si>
  <si>
    <t>CASH FLOWS FOR FINANCING ACTIVITIES</t>
  </si>
  <si>
    <t>Dividends paid</t>
  </si>
  <si>
    <t>Repayment of hire purchase obligations</t>
  </si>
  <si>
    <t>NET CASH FOR FINANCING ACTIVITIES</t>
  </si>
  <si>
    <t>CASH AND CASH EQUIVALENTS COMPRISE:</t>
  </si>
  <si>
    <t>Bank overdraft</t>
  </si>
  <si>
    <t>OF THE FINANCIAL PERIOD</t>
  </si>
  <si>
    <t xml:space="preserve">CASH AND CASH EQUIVALENTS AT BEGINNING </t>
  </si>
  <si>
    <t>Net Profit for the Financial Year</t>
  </si>
  <si>
    <t>SHARE CAPITAL</t>
  </si>
  <si>
    <t>TOTAL</t>
  </si>
  <si>
    <t>DEFICIT</t>
  </si>
  <si>
    <t>MERGER</t>
  </si>
  <si>
    <t xml:space="preserve">(The figures have not been audited)  </t>
  </si>
  <si>
    <t>CORRESPONDING</t>
  </si>
  <si>
    <t>CUMULATIVE PERIOD</t>
  </si>
  <si>
    <t>RM '000</t>
  </si>
  <si>
    <t>Profit before Taxation</t>
  </si>
  <si>
    <t>Equity Holders of the Company</t>
  </si>
  <si>
    <t>Earning per Share (sen)</t>
  </si>
  <si>
    <t>- Basic</t>
  </si>
  <si>
    <t>- Diluted</t>
  </si>
  <si>
    <t>AS AT END OF</t>
  </si>
  <si>
    <t>Borrowings</t>
  </si>
  <si>
    <t>Net Assets per Share (sen)</t>
  </si>
  <si>
    <t>(The figures have not been audited)</t>
  </si>
  <si>
    <t>NET DECREASE IN CASH AND CASH EQUIVALENT</t>
  </si>
  <si>
    <t>CASH AND CASH EQUIVALENTS AT END OF FINANCIAL PERIOD</t>
  </si>
  <si>
    <t>CONDENSED CONSOLIDATED STATEMENT OF COMPREHENSIVE INCOME</t>
  </si>
  <si>
    <t>CONDENSED CONSOLIDATED STATEMENT OF CASHFLOWS</t>
  </si>
  <si>
    <t>CONDENSED CONSOLIDATED STATEMENT OF CHANGES IN EQUITY</t>
  </si>
  <si>
    <t xml:space="preserve">CONDENSED CONSOLIDATED STATEMENT OF FINANCIAL POSITION </t>
  </si>
  <si>
    <t>CURRENT QUARTER</t>
  </si>
  <si>
    <t>AT 1 JANUARY 2011</t>
  </si>
  <si>
    <t>Development Expenditure</t>
  </si>
  <si>
    <t>Other Investments</t>
  </si>
  <si>
    <t>Trade Receivables</t>
  </si>
  <si>
    <t>Other Receivables, Deposits and Prepayments</t>
  </si>
  <si>
    <t>Tax Recoverable Account</t>
  </si>
  <si>
    <t>Cash and Bank balances</t>
  </si>
  <si>
    <t>Share Capital</t>
  </si>
  <si>
    <t>Retained Profits</t>
  </si>
  <si>
    <t>Share Premium</t>
  </si>
  <si>
    <t>Merger Deficit</t>
  </si>
  <si>
    <t xml:space="preserve">Trade Payables </t>
  </si>
  <si>
    <t>Other Payables and Accruals</t>
  </si>
  <si>
    <t>Issuance of Shares</t>
  </si>
  <si>
    <t>SHARE</t>
  </si>
  <si>
    <t>PREMIUM</t>
  </si>
  <si>
    <t>Fixed Deposits with a Licensed bank</t>
  </si>
  <si>
    <t>Allowance for impairment losses on receivables</t>
  </si>
  <si>
    <t>Development/Deferred expenditure</t>
  </si>
  <si>
    <t>Proceed from public issue</t>
  </si>
  <si>
    <t>Results from Operating Activities</t>
  </si>
  <si>
    <t>Other Comprehensive Income</t>
  </si>
  <si>
    <t>(The Condensed Consolidated Statement of Comprehensive Income should be read in conjunction with the audited Financial</t>
  </si>
  <si>
    <t>(Unaudited)</t>
  </si>
  <si>
    <t>(Audited)</t>
  </si>
  <si>
    <t xml:space="preserve">EQUITY </t>
  </si>
  <si>
    <t>(The Condensed Consolidated Statement of Financial Position should be read in conjunction with the audited Financial</t>
  </si>
  <si>
    <t>FINANCIAL YEAR ENDED</t>
  </si>
  <si>
    <t xml:space="preserve">Equipment </t>
  </si>
  <si>
    <t>Loan repayment</t>
  </si>
  <si>
    <t>(The Condensed Consolidated Statement of Cashflow should be read in conjunction with the audited Financial</t>
  </si>
  <si>
    <t>Consolidated Adjustment</t>
  </si>
  <si>
    <t>DISTRIBUTABLE</t>
  </si>
  <si>
    <t>RETAINED PROFITS</t>
  </si>
  <si>
    <t>for the Period</t>
  </si>
  <si>
    <t>Profit after Taxation</t>
  </si>
  <si>
    <t>Total Comprehensive Income</t>
  </si>
  <si>
    <t>Statements for the year ended 31 December 2010)</t>
  </si>
  <si>
    <t>(The Condensed Consolidated Statement of Changes in Equity should be read in conjunction with the audited Financial Statement for the year ended 31 December 2010)</t>
  </si>
  <si>
    <t>FOR THE QUARTER ENDED 30 JUNE 2011</t>
  </si>
  <si>
    <t>30 JUNE 2011</t>
  </si>
  <si>
    <t>30 JUNE 2010</t>
  </si>
  <si>
    <t>AS AT 30 JUNE 2011</t>
  </si>
  <si>
    <t>31 JUNE 2010</t>
  </si>
  <si>
    <t>Withdrawal of fixed deposit</t>
  </si>
  <si>
    <t xml:space="preserve">Non-Controlling Interest  </t>
  </si>
  <si>
    <t>Profit Attributable to:</t>
  </si>
  <si>
    <t>Taxation *</t>
  </si>
  <si>
    <t>* Tax payable sum is insignificant</t>
  </si>
  <si>
    <t>Footnote: As the Group was established on 20th December 2010, there is no result for the preceding corresponding period.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</si>
</sst>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_);_(* \(#,##0.0\);_(* &quot;-&quot;?_);_(@_)"/>
    <numFmt numFmtId="17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43" fontId="39" fillId="0" borderId="0" xfId="42" applyFont="1" applyAlignment="1">
      <alignment horizontal="left"/>
    </xf>
    <xf numFmtId="0" fontId="40" fillId="0" borderId="0" xfId="0" applyFont="1" applyAlignment="1">
      <alignment/>
    </xf>
    <xf numFmtId="43" fontId="39" fillId="0" borderId="0" xfId="42" applyFont="1" applyAlignment="1">
      <alignment/>
    </xf>
    <xf numFmtId="43" fontId="39" fillId="0" borderId="0" xfId="42" applyFont="1" applyAlignment="1" quotePrefix="1">
      <alignment/>
    </xf>
    <xf numFmtId="43" fontId="40" fillId="0" borderId="0" xfId="42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5" fontId="39" fillId="0" borderId="0" xfId="0" applyNumberFormat="1" applyFont="1" applyAlignment="1" quotePrefix="1">
      <alignment horizontal="center"/>
    </xf>
    <xf numFmtId="0" fontId="39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43" fontId="40" fillId="0" borderId="0" xfId="42" applyFont="1" applyBorder="1" applyAlignment="1">
      <alignment/>
    </xf>
    <xf numFmtId="43" fontId="3" fillId="0" borderId="0" xfId="42" applyFont="1" applyAlignment="1">
      <alignment/>
    </xf>
    <xf numFmtId="37" fontId="3" fillId="0" borderId="0" xfId="0" applyNumberFormat="1" applyFont="1" applyAlignment="1">
      <alignment/>
    </xf>
    <xf numFmtId="43" fontId="4" fillId="0" borderId="0" xfId="42" applyFont="1" applyAlignment="1">
      <alignment/>
    </xf>
    <xf numFmtId="168" fontId="40" fillId="0" borderId="0" xfId="42" applyNumberFormat="1" applyFont="1" applyAlignment="1">
      <alignment/>
    </xf>
    <xf numFmtId="168" fontId="40" fillId="0" borderId="0" xfId="42" applyNumberFormat="1" applyFont="1" applyBorder="1" applyAlignment="1">
      <alignment/>
    </xf>
    <xf numFmtId="168" fontId="40" fillId="0" borderId="10" xfId="42" applyNumberFormat="1" applyFont="1" applyBorder="1" applyAlignment="1">
      <alignment/>
    </xf>
    <xf numFmtId="168" fontId="40" fillId="0" borderId="11" xfId="42" applyNumberFormat="1" applyFont="1" applyBorder="1" applyAlignment="1">
      <alignment/>
    </xf>
    <xf numFmtId="168" fontId="40" fillId="0" borderId="12" xfId="42" applyNumberFormat="1" applyFont="1" applyBorder="1" applyAlignment="1">
      <alignment/>
    </xf>
    <xf numFmtId="168" fontId="3" fillId="0" borderId="0" xfId="42" applyNumberFormat="1" applyFont="1" applyAlignment="1">
      <alignment/>
    </xf>
    <xf numFmtId="43" fontId="40" fillId="0" borderId="0" xfId="42" applyFont="1" applyAlignment="1">
      <alignment horizontal="center"/>
    </xf>
    <xf numFmtId="43" fontId="39" fillId="0" borderId="0" xfId="42" applyFont="1" applyAlignment="1">
      <alignment horizontal="center"/>
    </xf>
    <xf numFmtId="171" fontId="40" fillId="0" borderId="13" xfId="42" applyNumberFormat="1" applyFont="1" applyBorder="1" applyAlignment="1">
      <alignment/>
    </xf>
    <xf numFmtId="171" fontId="40" fillId="0" borderId="0" xfId="42" applyNumberFormat="1" applyFont="1" applyBorder="1" applyAlignment="1">
      <alignment/>
    </xf>
    <xf numFmtId="168" fontId="39" fillId="0" borderId="11" xfId="42" applyNumberFormat="1" applyFont="1" applyBorder="1" applyAlignment="1">
      <alignment/>
    </xf>
    <xf numFmtId="168" fontId="39" fillId="0" borderId="0" xfId="42" applyNumberFormat="1" applyFont="1" applyAlignment="1">
      <alignment/>
    </xf>
    <xf numFmtId="43" fontId="39" fillId="0" borderId="0" xfId="42" applyFont="1" applyBorder="1" applyAlignment="1">
      <alignment horizontal="center"/>
    </xf>
    <xf numFmtId="168" fontId="40" fillId="0" borderId="0" xfId="42" applyNumberFormat="1" applyFont="1" applyAlignment="1">
      <alignment horizontal="center"/>
    </xf>
    <xf numFmtId="168" fontId="39" fillId="0" borderId="0" xfId="42" applyNumberFormat="1" applyFont="1" applyAlignment="1">
      <alignment horizontal="center"/>
    </xf>
    <xf numFmtId="168" fontId="39" fillId="0" borderId="11" xfId="42" applyNumberFormat="1" applyFont="1" applyBorder="1" applyAlignment="1">
      <alignment horizontal="center"/>
    </xf>
    <xf numFmtId="168" fontId="39" fillId="0" borderId="0" xfId="42" applyNumberFormat="1" applyFont="1" applyBorder="1" applyAlignment="1">
      <alignment horizontal="center"/>
    </xf>
    <xf numFmtId="168" fontId="40" fillId="0" borderId="0" xfId="42" applyNumberFormat="1" applyFont="1" applyBorder="1" applyAlignment="1">
      <alignment horizontal="center"/>
    </xf>
    <xf numFmtId="41" fontId="40" fillId="0" borderId="0" xfId="0" applyNumberFormat="1" applyFont="1" applyAlignment="1">
      <alignment/>
    </xf>
    <xf numFmtId="43" fontId="40" fillId="0" borderId="0" xfId="42" applyFont="1" applyAlignment="1" quotePrefix="1">
      <alignment/>
    </xf>
    <xf numFmtId="43" fontId="40" fillId="0" borderId="13" xfId="42" applyNumberFormat="1" applyFont="1" applyBorder="1" applyAlignment="1">
      <alignment/>
    </xf>
    <xf numFmtId="43" fontId="40" fillId="0" borderId="0" xfId="42" applyNumberFormat="1" applyFont="1" applyAlignment="1">
      <alignment/>
    </xf>
    <xf numFmtId="0" fontId="40" fillId="0" borderId="0" xfId="0" applyFont="1" applyAlignment="1">
      <alignment horizontal="right"/>
    </xf>
    <xf numFmtId="168" fontId="40" fillId="0" borderId="0" xfId="42" applyNumberFormat="1" applyFont="1" applyFill="1" applyAlignment="1">
      <alignment/>
    </xf>
    <xf numFmtId="168" fontId="40" fillId="0" borderId="10" xfId="42" applyNumberFormat="1" applyFont="1" applyFill="1" applyBorder="1" applyAlignment="1">
      <alignment/>
    </xf>
    <xf numFmtId="168" fontId="40" fillId="0" borderId="12" xfId="42" applyNumberFormat="1" applyFont="1" applyFill="1" applyBorder="1" applyAlignment="1">
      <alignment/>
    </xf>
    <xf numFmtId="168" fontId="39" fillId="0" borderId="11" xfId="42" applyNumberFormat="1" applyFont="1" applyFill="1" applyBorder="1" applyAlignment="1">
      <alignment/>
    </xf>
    <xf numFmtId="168" fontId="40" fillId="0" borderId="0" xfId="42" applyNumberFormat="1" applyFont="1" applyFill="1" applyBorder="1" applyAlignment="1">
      <alignment/>
    </xf>
    <xf numFmtId="43" fontId="40" fillId="0" borderId="13" xfId="42" applyFont="1" applyFill="1" applyBorder="1" applyAlignment="1">
      <alignment/>
    </xf>
    <xf numFmtId="168" fontId="3" fillId="0" borderId="0" xfId="42" applyNumberFormat="1" applyFont="1" applyFill="1" applyAlignment="1">
      <alignment/>
    </xf>
    <xf numFmtId="168" fontId="3" fillId="0" borderId="10" xfId="42" applyNumberFormat="1" applyFont="1" applyFill="1" applyBorder="1" applyAlignment="1">
      <alignment/>
    </xf>
    <xf numFmtId="168" fontId="3" fillId="0" borderId="12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/>
    </xf>
    <xf numFmtId="168" fontId="3" fillId="0" borderId="14" xfId="42" applyNumberFormat="1" applyFont="1" applyFill="1" applyBorder="1" applyAlignment="1">
      <alignment/>
    </xf>
    <xf numFmtId="168" fontId="4" fillId="0" borderId="12" xfId="42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8" fontId="3" fillId="0" borderId="0" xfId="42" applyNumberFormat="1" applyFont="1" applyBorder="1" applyAlignment="1">
      <alignment horizontal="center"/>
    </xf>
    <xf numFmtId="168" fontId="4" fillId="0" borderId="0" xfId="42" applyNumberFormat="1" applyFont="1" applyFill="1" applyBorder="1" applyAlignment="1">
      <alignment/>
    </xf>
    <xf numFmtId="0" fontId="40" fillId="0" borderId="0" xfId="0" applyFont="1" applyFill="1" applyAlignment="1">
      <alignment/>
    </xf>
    <xf numFmtId="168" fontId="40" fillId="0" borderId="0" xfId="0" applyNumberFormat="1" applyFont="1" applyFill="1" applyAlignment="1">
      <alignment/>
    </xf>
    <xf numFmtId="168" fontId="39" fillId="0" borderId="14" xfId="42" applyNumberFormat="1" applyFont="1" applyBorder="1" applyAlignment="1">
      <alignment/>
    </xf>
    <xf numFmtId="43" fontId="40" fillId="0" borderId="13" xfId="42" applyFont="1" applyBorder="1" applyAlignment="1">
      <alignment/>
    </xf>
    <xf numFmtId="0" fontId="40" fillId="0" borderId="0" xfId="0" applyFont="1" applyAlignment="1">
      <alignment horizontal="center"/>
    </xf>
    <xf numFmtId="43" fontId="40" fillId="0" borderId="0" xfId="42" applyNumberFormat="1" applyFont="1" applyBorder="1" applyAlignment="1">
      <alignment/>
    </xf>
    <xf numFmtId="0" fontId="40" fillId="0" borderId="0" xfId="0" applyFont="1" applyAlignment="1">
      <alignment/>
    </xf>
    <xf numFmtId="43" fontId="41" fillId="0" borderId="0" xfId="42" applyFont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2</xdr:col>
      <xdr:colOff>514350</xdr:colOff>
      <xdr:row>4</xdr:row>
      <xdr:rowOff>95250</xdr:rowOff>
    </xdr:to>
    <xdr:pic>
      <xdr:nvPicPr>
        <xdr:cNvPr id="1" name="Picture 7" descr="C:\Users\CSM-Saad\AppData\Local\Microsoft\Windows\Temporary Internet Files\Content.Outlook\HOMN4Z90\century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647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2</xdr:col>
      <xdr:colOff>542925</xdr:colOff>
      <xdr:row>4</xdr:row>
      <xdr:rowOff>104775</xdr:rowOff>
    </xdr:to>
    <xdr:pic>
      <xdr:nvPicPr>
        <xdr:cNvPr id="1" name="Picture 7" descr="C:\Users\CSM-Saad\AppData\Local\Microsoft\Windows\Temporary Internet Files\Content.Outlook\HOMN4Z90\century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66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2</xdr:col>
      <xdr:colOff>542925</xdr:colOff>
      <xdr:row>4</xdr:row>
      <xdr:rowOff>85725</xdr:rowOff>
    </xdr:to>
    <xdr:pic>
      <xdr:nvPicPr>
        <xdr:cNvPr id="1" name="Picture 7" descr="C:\Users\CSM-Saad\AppData\Local\Microsoft\Windows\Temporary Internet Files\Content.Outlook\HOMN4Z90\century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6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3</xdr:col>
      <xdr:colOff>9525</xdr:colOff>
      <xdr:row>4</xdr:row>
      <xdr:rowOff>114300</xdr:rowOff>
    </xdr:to>
    <xdr:pic>
      <xdr:nvPicPr>
        <xdr:cNvPr id="1" name="Picture 7" descr="C:\Users\CSM-Saad\AppData\Local\Microsoft\Windows\Temporary Internet Files\Content.Outlook\HOMN4Z90\century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M-Saad\AppData\Local\Microsoft\Windows\Temporary%20Internet%20Files\Content.Outlook\HOMN4Z90\Consolidation%20Workings-Jun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BS"/>
      <sheetName val="Consol_IS"/>
      <sheetName val="CFS"/>
      <sheetName val="Notes"/>
    </sheetNames>
    <sheetDataSet>
      <sheetData sheetId="0">
        <row r="17">
          <cell r="P17">
            <v>2564166</v>
          </cell>
        </row>
        <row r="18">
          <cell r="P18">
            <v>11258645</v>
          </cell>
        </row>
        <row r="20">
          <cell r="P20">
            <v>100002</v>
          </cell>
        </row>
        <row r="27">
          <cell r="P27">
            <v>15157443</v>
          </cell>
        </row>
        <row r="29">
          <cell r="P29">
            <v>14347492</v>
          </cell>
        </row>
        <row r="30">
          <cell r="P30">
            <v>104544</v>
          </cell>
        </row>
        <row r="31">
          <cell r="P31">
            <v>10461333</v>
          </cell>
        </row>
        <row r="32">
          <cell r="P32">
            <v>3290802</v>
          </cell>
        </row>
        <row r="42">
          <cell r="P42">
            <v>34420000</v>
          </cell>
        </row>
        <row r="43">
          <cell r="P43">
            <v>29401612</v>
          </cell>
        </row>
        <row r="44">
          <cell r="P44">
            <v>158658</v>
          </cell>
        </row>
        <row r="45">
          <cell r="P45">
            <v>-12299998</v>
          </cell>
        </row>
        <row r="52">
          <cell r="P52">
            <v>536394</v>
          </cell>
        </row>
        <row r="56">
          <cell r="P56">
            <v>697632</v>
          </cell>
        </row>
        <row r="57">
          <cell r="P57">
            <v>1827969</v>
          </cell>
        </row>
        <row r="59">
          <cell r="P59">
            <v>2542160</v>
          </cell>
        </row>
      </sheetData>
      <sheetData sheetId="1">
        <row r="9">
          <cell r="G9">
            <v>5315501</v>
          </cell>
        </row>
        <row r="11">
          <cell r="G11">
            <v>-3063050</v>
          </cell>
        </row>
        <row r="16">
          <cell r="G16">
            <v>90008</v>
          </cell>
        </row>
        <row r="18">
          <cell r="G18">
            <v>-1090606</v>
          </cell>
        </row>
        <row r="20">
          <cell r="G20">
            <v>-237855</v>
          </cell>
        </row>
        <row r="22">
          <cell r="G22">
            <v>-89092</v>
          </cell>
        </row>
        <row r="47">
          <cell r="G47">
            <v>13046678</v>
          </cell>
        </row>
        <row r="49">
          <cell r="G49">
            <v>-7378720</v>
          </cell>
        </row>
        <row r="54">
          <cell r="G54">
            <v>142007</v>
          </cell>
        </row>
        <row r="56">
          <cell r="G56">
            <v>-2175725</v>
          </cell>
        </row>
        <row r="58">
          <cell r="G58">
            <v>-461256</v>
          </cell>
        </row>
        <row r="60">
          <cell r="G60">
            <v>-288745</v>
          </cell>
        </row>
      </sheetData>
      <sheetData sheetId="2">
        <row r="8">
          <cell r="U8">
            <v>2884239.86</v>
          </cell>
        </row>
        <row r="11">
          <cell r="U11">
            <v>827439.15</v>
          </cell>
        </row>
        <row r="12">
          <cell r="U12">
            <v>328332.81</v>
          </cell>
        </row>
        <row r="13">
          <cell r="U13">
            <v>286376</v>
          </cell>
        </row>
        <row r="15">
          <cell r="U15">
            <v>-136997</v>
          </cell>
        </row>
        <row r="20">
          <cell r="U20">
            <v>-9696406.27</v>
          </cell>
        </row>
        <row r="21">
          <cell r="U21">
            <v>2649779.4699999997</v>
          </cell>
        </row>
        <row r="25">
          <cell r="U25">
            <v>506</v>
          </cell>
        </row>
        <row r="26">
          <cell r="U26">
            <v>124413</v>
          </cell>
        </row>
        <row r="27">
          <cell r="U27">
            <v>-286376</v>
          </cell>
        </row>
        <row r="34">
          <cell r="U34">
            <v>-1507537.04</v>
          </cell>
        </row>
        <row r="35">
          <cell r="U35">
            <v>12754443</v>
          </cell>
        </row>
        <row r="36">
          <cell r="U36">
            <v>-825944</v>
          </cell>
        </row>
        <row r="37">
          <cell r="U37">
            <v>136997</v>
          </cell>
        </row>
        <row r="44">
          <cell r="U44">
            <v>5261581</v>
          </cell>
        </row>
        <row r="46">
          <cell r="U46">
            <v>0</v>
          </cell>
        </row>
        <row r="47">
          <cell r="U47">
            <v>-47101.979999999996</v>
          </cell>
        </row>
        <row r="56">
          <cell r="U56">
            <v>998388.9299999999</v>
          </cell>
        </row>
        <row r="64">
          <cell r="U64">
            <v>10286734</v>
          </cell>
        </row>
        <row r="65">
          <cell r="U65">
            <v>3465400.4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63"/>
  <sheetViews>
    <sheetView tabSelected="1" zoomScalePageLayoutView="0" workbookViewId="0" topLeftCell="A35">
      <selection activeCell="E76" sqref="E76"/>
    </sheetView>
  </sheetViews>
  <sheetFormatPr defaultColWidth="9.140625" defaultRowHeight="15"/>
  <cols>
    <col min="1" max="1" width="8.8515625" style="5" customWidth="1"/>
    <col min="2" max="3" width="8.8515625" style="2" customWidth="1"/>
    <col min="4" max="4" width="3.7109375" style="2" customWidth="1"/>
    <col min="5" max="5" width="13.7109375" style="2" customWidth="1"/>
    <col min="6" max="6" width="2.7109375" style="2" customWidth="1"/>
    <col min="7" max="7" width="13.7109375" style="2" customWidth="1"/>
    <col min="8" max="8" width="2.7109375" style="2" customWidth="1"/>
    <col min="9" max="9" width="13.7109375" style="2" customWidth="1"/>
    <col min="10" max="10" width="2.7109375" style="2" customWidth="1"/>
    <col min="11" max="11" width="14.7109375" style="2" customWidth="1"/>
    <col min="12" max="12" width="9.140625" style="2" customWidth="1"/>
    <col min="13" max="13" width="10.57421875" style="2" bestFit="1" customWidth="1"/>
    <col min="14" max="16384" width="9.140625" style="2" customWidth="1"/>
  </cols>
  <sheetData>
    <row r="6" ht="12">
      <c r="A6" s="1" t="s">
        <v>4</v>
      </c>
    </row>
    <row r="7" ht="12">
      <c r="A7" s="3" t="s">
        <v>72</v>
      </c>
    </row>
    <row r="8" ht="12">
      <c r="A8" s="3" t="s">
        <v>116</v>
      </c>
    </row>
    <row r="9" ht="12">
      <c r="A9" s="5" t="s">
        <v>57</v>
      </c>
    </row>
    <row r="11" spans="5:12" ht="12">
      <c r="E11" s="6"/>
      <c r="F11" s="7"/>
      <c r="G11" s="6"/>
      <c r="H11" s="6"/>
      <c r="I11" s="6"/>
      <c r="J11" s="7"/>
      <c r="K11" s="6"/>
      <c r="L11" s="6"/>
    </row>
    <row r="12" spans="5:12" ht="12">
      <c r="E12" s="6"/>
      <c r="F12" s="7" t="s">
        <v>0</v>
      </c>
      <c r="G12" s="6"/>
      <c r="H12" s="6"/>
      <c r="I12" s="6"/>
      <c r="J12" s="7" t="s">
        <v>59</v>
      </c>
      <c r="K12" s="6"/>
      <c r="L12" s="6"/>
    </row>
    <row r="13" spans="5:12" ht="12">
      <c r="E13" s="7"/>
      <c r="F13" s="6"/>
      <c r="G13" s="7" t="s">
        <v>3</v>
      </c>
      <c r="H13" s="6"/>
      <c r="I13" s="6"/>
      <c r="J13" s="6"/>
      <c r="K13" s="7" t="s">
        <v>3</v>
      </c>
      <c r="L13" s="6"/>
    </row>
    <row r="14" spans="5:12" ht="12">
      <c r="E14" s="7" t="s">
        <v>1</v>
      </c>
      <c r="F14" s="6"/>
      <c r="G14" s="7" t="s">
        <v>58</v>
      </c>
      <c r="H14" s="6"/>
      <c r="I14" s="7" t="s">
        <v>1</v>
      </c>
      <c r="J14" s="6"/>
      <c r="K14" s="7" t="s">
        <v>58</v>
      </c>
      <c r="L14" s="6"/>
    </row>
    <row r="15" spans="5:12" ht="12">
      <c r="E15" s="7" t="s">
        <v>2</v>
      </c>
      <c r="F15" s="6"/>
      <c r="G15" s="7" t="s">
        <v>2</v>
      </c>
      <c r="H15" s="6"/>
      <c r="I15" s="7" t="s">
        <v>5</v>
      </c>
      <c r="J15" s="6"/>
      <c r="K15" s="7" t="s">
        <v>5</v>
      </c>
      <c r="L15" s="6"/>
    </row>
    <row r="16" spans="5:12" ht="12">
      <c r="E16" s="8" t="s">
        <v>117</v>
      </c>
      <c r="F16" s="6"/>
      <c r="G16" s="9" t="s">
        <v>118</v>
      </c>
      <c r="H16" s="6"/>
      <c r="I16" s="8" t="str">
        <f>E16</f>
        <v>30 JUNE 2011</v>
      </c>
      <c r="J16" s="6"/>
      <c r="K16" s="9" t="str">
        <f>G16</f>
        <v>30 JUNE 2010</v>
      </c>
      <c r="L16" s="6"/>
    </row>
    <row r="17" spans="5:11" ht="12">
      <c r="E17" s="7" t="s">
        <v>60</v>
      </c>
      <c r="G17" s="7" t="s">
        <v>60</v>
      </c>
      <c r="I17" s="7" t="s">
        <v>60</v>
      </c>
      <c r="K17" s="7" t="s">
        <v>60</v>
      </c>
    </row>
    <row r="18" spans="5:11" ht="12">
      <c r="E18" s="7"/>
      <c r="G18" s="7"/>
      <c r="I18" s="7"/>
      <c r="K18" s="7"/>
    </row>
    <row r="19" spans="1:11" ht="12">
      <c r="A19" s="5" t="s">
        <v>6</v>
      </c>
      <c r="E19" s="15">
        <f>'[1]Consol_IS'!$G$9/1000</f>
        <v>5315.501</v>
      </c>
      <c r="F19" s="15"/>
      <c r="G19" s="15">
        <v>0</v>
      </c>
      <c r="H19" s="15"/>
      <c r="I19" s="15">
        <f>'[1]Consol_IS'!$G$47/1000</f>
        <v>13046.678</v>
      </c>
      <c r="J19" s="15"/>
      <c r="K19" s="15">
        <v>0</v>
      </c>
    </row>
    <row r="20" spans="5:11" ht="12">
      <c r="E20" s="15"/>
      <c r="F20" s="15"/>
      <c r="G20" s="15"/>
      <c r="H20" s="15"/>
      <c r="I20" s="15"/>
      <c r="J20" s="15"/>
      <c r="K20" s="15"/>
    </row>
    <row r="21" spans="1:11" ht="12">
      <c r="A21" s="5" t="s">
        <v>7</v>
      </c>
      <c r="E21" s="15">
        <f>'[1]Consol_IS'!$G$11/1000</f>
        <v>-3063.05</v>
      </c>
      <c r="F21" s="16"/>
      <c r="G21" s="16">
        <v>0</v>
      </c>
      <c r="H21" s="16"/>
      <c r="I21" s="16">
        <f>'[1]Consol_IS'!$G$49/1000</f>
        <v>-7378.72</v>
      </c>
      <c r="J21" s="16"/>
      <c r="K21" s="16">
        <v>0</v>
      </c>
    </row>
    <row r="22" spans="5:11" ht="12">
      <c r="E22" s="17"/>
      <c r="F22" s="15"/>
      <c r="G22" s="17"/>
      <c r="H22" s="15"/>
      <c r="I22" s="17"/>
      <c r="J22" s="15"/>
      <c r="K22" s="17"/>
    </row>
    <row r="23" spans="1:11" ht="12">
      <c r="A23" s="3" t="s">
        <v>8</v>
      </c>
      <c r="E23" s="26">
        <f>SUM(E19:E22)</f>
        <v>2252.451</v>
      </c>
      <c r="F23" s="26"/>
      <c r="G23" s="26">
        <f>SUM(G19:G22)</f>
        <v>0</v>
      </c>
      <c r="H23" s="26"/>
      <c r="I23" s="26">
        <f>SUM(I19:I22)</f>
        <v>5667.958</v>
      </c>
      <c r="J23" s="26"/>
      <c r="K23" s="26">
        <f>SUM(K19:K22)</f>
        <v>0</v>
      </c>
    </row>
    <row r="24" spans="5:11" ht="12">
      <c r="E24" s="15"/>
      <c r="F24" s="15"/>
      <c r="G24" s="15"/>
      <c r="H24" s="15"/>
      <c r="I24" s="15"/>
      <c r="J24" s="15"/>
      <c r="K24" s="15"/>
    </row>
    <row r="25" spans="1:13" ht="12">
      <c r="A25" s="5" t="s">
        <v>9</v>
      </c>
      <c r="E25" s="15">
        <f>'[1]Consol_IS'!$G$16/1000</f>
        <v>90.008</v>
      </c>
      <c r="F25" s="15"/>
      <c r="G25" s="15">
        <v>0</v>
      </c>
      <c r="H25" s="15"/>
      <c r="I25" s="15">
        <f>'[1]Consol_IS'!$G$54/1000</f>
        <v>142.007</v>
      </c>
      <c r="J25" s="15"/>
      <c r="K25" s="15">
        <v>0</v>
      </c>
      <c r="M25" s="33"/>
    </row>
    <row r="26" spans="5:11" ht="12">
      <c r="E26" s="15"/>
      <c r="F26" s="15"/>
      <c r="G26" s="15"/>
      <c r="H26" s="15"/>
      <c r="I26" s="15"/>
      <c r="J26" s="15"/>
      <c r="K26" s="15"/>
    </row>
    <row r="27" spans="1:13" ht="12">
      <c r="A27" s="5" t="s">
        <v>10</v>
      </c>
      <c r="E27" s="15">
        <f>'[1]Consol_IS'!$G$18/1000</f>
        <v>-1090.606</v>
      </c>
      <c r="F27" s="15"/>
      <c r="G27" s="15">
        <v>0</v>
      </c>
      <c r="H27" s="15"/>
      <c r="I27" s="15">
        <f>'[1]Consol_IS'!$G$56/1000</f>
        <v>-2175.725</v>
      </c>
      <c r="J27" s="15"/>
      <c r="K27" s="15">
        <v>0</v>
      </c>
      <c r="M27" s="33"/>
    </row>
    <row r="28" spans="5:11" ht="12">
      <c r="E28" s="15"/>
      <c r="F28" s="15"/>
      <c r="G28" s="15"/>
      <c r="H28" s="15"/>
      <c r="I28" s="15"/>
      <c r="J28" s="15"/>
      <c r="K28" s="15"/>
    </row>
    <row r="29" spans="1:11" ht="12">
      <c r="A29" s="5" t="s">
        <v>11</v>
      </c>
      <c r="E29" s="15">
        <f>'[1]Consol_IS'!$G$20/1000</f>
        <v>-237.855</v>
      </c>
      <c r="F29" s="15"/>
      <c r="G29" s="15">
        <v>0</v>
      </c>
      <c r="H29" s="15"/>
      <c r="I29" s="15">
        <f>'[1]Consol_IS'!$G$58/1000</f>
        <v>-461.256</v>
      </c>
      <c r="J29" s="15"/>
      <c r="K29" s="15">
        <v>0</v>
      </c>
    </row>
    <row r="30" spans="5:11" ht="12">
      <c r="E30" s="17"/>
      <c r="F30" s="15"/>
      <c r="G30" s="17"/>
      <c r="H30" s="15"/>
      <c r="I30" s="17"/>
      <c r="J30" s="15"/>
      <c r="K30" s="17"/>
    </row>
    <row r="31" spans="1:11" ht="12">
      <c r="A31" s="3" t="s">
        <v>97</v>
      </c>
      <c r="E31" s="26">
        <f>SUM(E23:E30)</f>
        <v>1013.9979999999998</v>
      </c>
      <c r="F31" s="26"/>
      <c r="G31" s="26">
        <f>SUM(G23:G30)</f>
        <v>0</v>
      </c>
      <c r="H31" s="26"/>
      <c r="I31" s="26">
        <f>SUM(I23:I30)</f>
        <v>3172.9839999999995</v>
      </c>
      <c r="J31" s="26"/>
      <c r="K31" s="26">
        <f>SUM(K23:K30)</f>
        <v>0</v>
      </c>
    </row>
    <row r="32" spans="5:11" ht="12">
      <c r="E32" s="15"/>
      <c r="F32" s="15"/>
      <c r="G32" s="15"/>
      <c r="H32" s="15"/>
      <c r="I32" s="15"/>
      <c r="J32" s="15"/>
      <c r="K32" s="15"/>
    </row>
    <row r="33" spans="1:11" ht="12">
      <c r="A33" s="5" t="s">
        <v>12</v>
      </c>
      <c r="E33" s="15">
        <f>'[1]Consol_IS'!$G$22/1000</f>
        <v>-89.092</v>
      </c>
      <c r="F33" s="15"/>
      <c r="G33" s="15">
        <v>0</v>
      </c>
      <c r="H33" s="15"/>
      <c r="I33" s="15">
        <f>'[1]Consol_IS'!$G$60/1000</f>
        <v>-288.745</v>
      </c>
      <c r="J33" s="15"/>
      <c r="K33" s="15">
        <v>0</v>
      </c>
    </row>
    <row r="34" spans="5:11" ht="12">
      <c r="E34" s="17"/>
      <c r="F34" s="15"/>
      <c r="G34" s="17"/>
      <c r="H34" s="15"/>
      <c r="I34" s="17"/>
      <c r="J34" s="15"/>
      <c r="K34" s="17"/>
    </row>
    <row r="35" spans="1:11" ht="12">
      <c r="A35" s="3" t="s">
        <v>61</v>
      </c>
      <c r="E35" s="26">
        <f>SUM(E31:E34)</f>
        <v>924.9059999999998</v>
      </c>
      <c r="F35" s="26"/>
      <c r="G35" s="26">
        <f>SUM(G31:G34)</f>
        <v>0</v>
      </c>
      <c r="H35" s="26"/>
      <c r="I35" s="26">
        <f>SUM(I31:I34)</f>
        <v>2884.2389999999996</v>
      </c>
      <c r="J35" s="26"/>
      <c r="K35" s="26">
        <f>SUM(K31:K34)</f>
        <v>0</v>
      </c>
    </row>
    <row r="36" spans="5:11" ht="12">
      <c r="E36" s="15"/>
      <c r="F36" s="15"/>
      <c r="G36" s="15"/>
      <c r="H36" s="15"/>
      <c r="I36" s="15"/>
      <c r="J36" s="15"/>
      <c r="K36" s="15"/>
    </row>
    <row r="37" spans="1:11" ht="12">
      <c r="A37" s="5" t="s">
        <v>124</v>
      </c>
      <c r="E37" s="36">
        <v>0</v>
      </c>
      <c r="F37" s="15"/>
      <c r="G37" s="15">
        <v>0</v>
      </c>
      <c r="H37" s="15"/>
      <c r="I37" s="36">
        <v>0</v>
      </c>
      <c r="J37" s="15"/>
      <c r="K37" s="15">
        <v>0</v>
      </c>
    </row>
    <row r="38" spans="5:11" ht="12">
      <c r="E38" s="17"/>
      <c r="F38" s="15"/>
      <c r="G38" s="17"/>
      <c r="H38" s="15"/>
      <c r="I38" s="17"/>
      <c r="J38" s="15"/>
      <c r="K38" s="17"/>
    </row>
    <row r="39" spans="1:11" ht="12">
      <c r="A39" s="3" t="s">
        <v>112</v>
      </c>
      <c r="E39" s="58">
        <f>SUM(E35:E38)</f>
        <v>924.9059999999998</v>
      </c>
      <c r="F39" s="26"/>
      <c r="G39" s="58">
        <f>SUM(G35:G38)</f>
        <v>0</v>
      </c>
      <c r="H39" s="26"/>
      <c r="I39" s="58">
        <f>SUM(I35:I38)</f>
        <v>2884.2389999999996</v>
      </c>
      <c r="J39" s="26"/>
      <c r="K39" s="58">
        <f>SUM(K35:K38)</f>
        <v>0</v>
      </c>
    </row>
    <row r="40" spans="5:11" ht="12">
      <c r="E40" s="16"/>
      <c r="F40" s="16"/>
      <c r="G40" s="16"/>
      <c r="H40" s="16"/>
      <c r="I40" s="16"/>
      <c r="J40" s="16"/>
      <c r="K40" s="16"/>
    </row>
    <row r="41" spans="1:11" ht="12">
      <c r="A41" s="5" t="s">
        <v>98</v>
      </c>
      <c r="E41" s="15">
        <v>0</v>
      </c>
      <c r="F41" s="15"/>
      <c r="G41" s="15">
        <v>0</v>
      </c>
      <c r="H41" s="15"/>
      <c r="I41" s="15">
        <v>0</v>
      </c>
      <c r="J41" s="15"/>
      <c r="K41" s="15">
        <v>0</v>
      </c>
    </row>
    <row r="42" spans="5:11" ht="12">
      <c r="E42" s="15"/>
      <c r="F42" s="15"/>
      <c r="G42" s="15"/>
      <c r="H42" s="15"/>
      <c r="I42" s="15"/>
      <c r="J42" s="15"/>
      <c r="K42" s="15"/>
    </row>
    <row r="43" spans="1:11" ht="12">
      <c r="A43" s="3" t="s">
        <v>113</v>
      </c>
      <c r="E43" s="15"/>
      <c r="F43" s="15"/>
      <c r="G43" s="15"/>
      <c r="H43" s="15"/>
      <c r="I43" s="15"/>
      <c r="J43" s="15"/>
      <c r="K43" s="15"/>
    </row>
    <row r="44" spans="1:11" ht="12.75" thickBot="1">
      <c r="A44" s="3" t="s">
        <v>111</v>
      </c>
      <c r="E44" s="25">
        <f>SUM(E39:E41)</f>
        <v>924.9059999999998</v>
      </c>
      <c r="F44" s="15"/>
      <c r="G44" s="25">
        <f>SUM(G39:G41)</f>
        <v>0</v>
      </c>
      <c r="H44" s="15"/>
      <c r="I44" s="25">
        <f>SUM(I39:I41)</f>
        <v>2884.2389999999996</v>
      </c>
      <c r="J44" s="15"/>
      <c r="K44" s="25">
        <f>SUM(K39:K41)</f>
        <v>0</v>
      </c>
    </row>
    <row r="45" spans="5:11" ht="12.75" thickTop="1">
      <c r="E45" s="15"/>
      <c r="F45" s="15"/>
      <c r="G45" s="15"/>
      <c r="H45" s="15"/>
      <c r="I45" s="15"/>
      <c r="J45" s="15"/>
      <c r="K45" s="15"/>
    </row>
    <row r="46" spans="1:11" ht="12">
      <c r="A46" s="63" t="s">
        <v>123</v>
      </c>
      <c r="E46" s="15"/>
      <c r="F46" s="15"/>
      <c r="G46" s="15"/>
      <c r="H46" s="15"/>
      <c r="I46" s="15"/>
      <c r="J46" s="15"/>
      <c r="K46" s="15"/>
    </row>
    <row r="47" spans="1:11" ht="12">
      <c r="A47" s="5" t="s">
        <v>62</v>
      </c>
      <c r="E47" s="15">
        <f>E39</f>
        <v>924.9059999999998</v>
      </c>
      <c r="F47" s="15"/>
      <c r="G47" s="15">
        <f>G39</f>
        <v>0</v>
      </c>
      <c r="H47" s="15"/>
      <c r="I47" s="15">
        <f>I39</f>
        <v>2884.2389999999996</v>
      </c>
      <c r="J47" s="15"/>
      <c r="K47" s="15">
        <f>K39</f>
        <v>0</v>
      </c>
    </row>
    <row r="48" spans="1:11" ht="12">
      <c r="A48" s="63" t="s">
        <v>122</v>
      </c>
      <c r="E48" s="15">
        <v>0</v>
      </c>
      <c r="F48" s="15"/>
      <c r="G48" s="15">
        <v>0</v>
      </c>
      <c r="H48" s="15"/>
      <c r="I48" s="15">
        <v>0</v>
      </c>
      <c r="J48" s="15"/>
      <c r="K48" s="15">
        <v>0</v>
      </c>
    </row>
    <row r="49" spans="5:11" ht="12">
      <c r="E49" s="15"/>
      <c r="F49" s="15"/>
      <c r="G49" s="15"/>
      <c r="H49" s="15"/>
      <c r="I49" s="15"/>
      <c r="J49" s="15"/>
      <c r="K49" s="15"/>
    </row>
    <row r="50" spans="5:11" ht="12.75" thickBot="1">
      <c r="E50" s="18">
        <f>SUM(E47:E49)</f>
        <v>924.9059999999998</v>
      </c>
      <c r="F50" s="15"/>
      <c r="G50" s="18">
        <f>SUM(G47:G49)</f>
        <v>0</v>
      </c>
      <c r="H50" s="15"/>
      <c r="I50" s="18">
        <f>SUM(I47:I49)</f>
        <v>2884.2389999999996</v>
      </c>
      <c r="J50" s="15"/>
      <c r="K50" s="18">
        <f>SUM(K47:K49)</f>
        <v>0</v>
      </c>
    </row>
    <row r="51" spans="5:11" ht="12.75" thickTop="1">
      <c r="E51" s="15"/>
      <c r="F51" s="15"/>
      <c r="G51" s="15"/>
      <c r="H51" s="15"/>
      <c r="I51" s="15"/>
      <c r="J51" s="15"/>
      <c r="K51" s="15"/>
    </row>
    <row r="52" spans="1:11" ht="12">
      <c r="A52" s="5" t="s">
        <v>63</v>
      </c>
      <c r="E52" s="15"/>
      <c r="F52" s="15"/>
      <c r="G52" s="15"/>
      <c r="H52" s="15"/>
      <c r="I52" s="24"/>
      <c r="J52" s="15"/>
      <c r="K52" s="15"/>
    </row>
    <row r="53" spans="1:11" ht="12.75" thickBot="1">
      <c r="A53" s="34" t="s">
        <v>64</v>
      </c>
      <c r="E53" s="59">
        <f>E47/344200*100</f>
        <v>0.26871179546775126</v>
      </c>
      <c r="F53" s="15"/>
      <c r="G53" s="23">
        <f>G47/14910000</f>
        <v>0</v>
      </c>
      <c r="H53" s="15"/>
      <c r="I53" s="59">
        <f>I47/344200*100</f>
        <v>0.8379543869843114</v>
      </c>
      <c r="J53" s="15"/>
      <c r="K53" s="23">
        <f>K47/14910000</f>
        <v>0</v>
      </c>
    </row>
    <row r="54" ht="12.75" thickTop="1"/>
    <row r="55" spans="1:11" ht="12.75" thickBot="1">
      <c r="A55" s="34" t="s">
        <v>65</v>
      </c>
      <c r="E55" s="35">
        <f>E49/149100000*100</f>
        <v>0</v>
      </c>
      <c r="F55" s="15"/>
      <c r="G55" s="23">
        <f>G49/14910000</f>
        <v>0</v>
      </c>
      <c r="H55" s="15"/>
      <c r="I55" s="35">
        <f>I49/149100000*100</f>
        <v>0</v>
      </c>
      <c r="J55" s="15"/>
      <c r="K55" s="23">
        <f>K49/14910000</f>
        <v>0</v>
      </c>
    </row>
    <row r="56" spans="1:11" ht="12.75" thickTop="1">
      <c r="A56" s="34"/>
      <c r="E56" s="61"/>
      <c r="F56" s="15"/>
      <c r="G56" s="24"/>
      <c r="H56" s="15"/>
      <c r="I56" s="61"/>
      <c r="J56" s="15"/>
      <c r="K56" s="24"/>
    </row>
    <row r="58" ht="12">
      <c r="A58" s="5" t="s">
        <v>99</v>
      </c>
    </row>
    <row r="59" ht="12">
      <c r="A59" s="5" t="s">
        <v>114</v>
      </c>
    </row>
    <row r="61" ht="12">
      <c r="A61" s="5" t="s">
        <v>126</v>
      </c>
    </row>
    <row r="62" ht="12">
      <c r="A62" s="5" t="s">
        <v>125</v>
      </c>
    </row>
    <row r="63" spans="1:11" ht="15" customHeight="1">
      <c r="A63" s="64">
        <v>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</row>
  </sheetData>
  <sheetProtection/>
  <mergeCells count="1">
    <mergeCell ref="A63:K63"/>
  </mergeCells>
  <printOptions horizontalCentered="1"/>
  <pageMargins left="0.2" right="0.2" top="0.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09"/>
  <sheetViews>
    <sheetView zoomScalePageLayoutView="0" workbookViewId="0" topLeftCell="A35">
      <selection activeCell="F57" sqref="F57"/>
    </sheetView>
  </sheetViews>
  <sheetFormatPr defaultColWidth="9.140625" defaultRowHeight="15"/>
  <cols>
    <col min="1" max="3" width="8.8515625" style="5" customWidth="1"/>
    <col min="4" max="5" width="9.140625" style="2" customWidth="1"/>
    <col min="6" max="6" width="13.7109375" style="2" customWidth="1"/>
    <col min="7" max="7" width="9.140625" style="2" customWidth="1"/>
    <col min="8" max="8" width="13.7109375" style="2" customWidth="1"/>
    <col min="9" max="16384" width="9.140625" style="2" customWidth="1"/>
  </cols>
  <sheetData>
    <row r="6" ht="12">
      <c r="A6" s="1" t="s">
        <v>4</v>
      </c>
    </row>
    <row r="7" ht="12">
      <c r="A7" s="3" t="s">
        <v>75</v>
      </c>
    </row>
    <row r="8" ht="12">
      <c r="A8" s="3" t="s">
        <v>119</v>
      </c>
    </row>
    <row r="9" ht="12">
      <c r="A9" s="34"/>
    </row>
    <row r="10" ht="12">
      <c r="F10" s="7"/>
    </row>
    <row r="11" spans="6:8" ht="12">
      <c r="F11" s="7" t="s">
        <v>66</v>
      </c>
      <c r="H11" s="7" t="s">
        <v>14</v>
      </c>
    </row>
    <row r="12" spans="6:8" ht="12">
      <c r="F12" s="7" t="s">
        <v>76</v>
      </c>
      <c r="H12" s="7" t="s">
        <v>104</v>
      </c>
    </row>
    <row r="13" spans="6:8" ht="12">
      <c r="F13" s="9" t="s">
        <v>117</v>
      </c>
      <c r="H13" s="9" t="s">
        <v>13</v>
      </c>
    </row>
    <row r="14" spans="6:8" ht="12">
      <c r="F14" s="7" t="s">
        <v>60</v>
      </c>
      <c r="H14" s="7" t="s">
        <v>60</v>
      </c>
    </row>
    <row r="15" spans="6:8" ht="12">
      <c r="F15" s="60" t="s">
        <v>100</v>
      </c>
      <c r="H15" s="60" t="s">
        <v>101</v>
      </c>
    </row>
    <row r="16" ht="12">
      <c r="A16" s="3" t="s">
        <v>15</v>
      </c>
    </row>
    <row r="17" ht="12">
      <c r="A17" s="3" t="s">
        <v>16</v>
      </c>
    </row>
    <row r="18" spans="1:8" ht="12">
      <c r="A18" s="5" t="s">
        <v>105</v>
      </c>
      <c r="F18" s="15">
        <f>'[1]Consol_BS'!$P$17/1000</f>
        <v>2564.166</v>
      </c>
      <c r="G18" s="15"/>
      <c r="H18" s="38">
        <f>1572376/1000</f>
        <v>1572.376</v>
      </c>
    </row>
    <row r="19" spans="1:8" ht="12">
      <c r="A19" s="5" t="s">
        <v>78</v>
      </c>
      <c r="F19" s="15">
        <f>'[1]Consol_BS'!$P$18/1000</f>
        <v>11258.645</v>
      </c>
      <c r="G19" s="15"/>
      <c r="H19" s="38">
        <f>10772207/1000</f>
        <v>10772.207</v>
      </c>
    </row>
    <row r="20" spans="1:8" ht="12">
      <c r="A20" s="5" t="s">
        <v>79</v>
      </c>
      <c r="F20" s="15">
        <f>'[1]Consol_BS'!$P$20/1000</f>
        <v>100.002</v>
      </c>
      <c r="G20" s="15"/>
      <c r="H20" s="38">
        <f>100002/1000</f>
        <v>100.002</v>
      </c>
    </row>
    <row r="21" spans="6:8" ht="12">
      <c r="F21" s="17"/>
      <c r="G21" s="15"/>
      <c r="H21" s="39"/>
    </row>
    <row r="22" spans="6:8" ht="12">
      <c r="F22" s="19">
        <f>SUM(F18:F21)</f>
        <v>13922.813000000002</v>
      </c>
      <c r="G22" s="15"/>
      <c r="H22" s="40">
        <f>SUM(H18:H21)</f>
        <v>12444.585000000001</v>
      </c>
    </row>
    <row r="23" spans="6:8" ht="12">
      <c r="F23" s="15"/>
      <c r="G23" s="15"/>
      <c r="H23" s="38"/>
    </row>
    <row r="24" spans="1:8" ht="12">
      <c r="A24" s="3" t="s">
        <v>17</v>
      </c>
      <c r="F24" s="15"/>
      <c r="G24" s="15"/>
      <c r="H24" s="38"/>
    </row>
    <row r="25" spans="1:8" ht="12">
      <c r="A25" s="5" t="s">
        <v>80</v>
      </c>
      <c r="F25" s="15">
        <f>'[1]Consol_BS'!$P$27/1000</f>
        <v>15157.443</v>
      </c>
      <c r="G25" s="15"/>
      <c r="H25" s="38">
        <f>20206730/1000</f>
        <v>20206.73</v>
      </c>
    </row>
    <row r="26" spans="1:8" ht="12">
      <c r="A26" s="5" t="s">
        <v>81</v>
      </c>
      <c r="F26" s="15">
        <f>'[1]Consol_BS'!$P$29/1000</f>
        <v>14347.492</v>
      </c>
      <c r="G26" s="15"/>
      <c r="H26" s="38">
        <f>4102438/1000</f>
        <v>4102.438</v>
      </c>
    </row>
    <row r="27" spans="1:8" ht="12">
      <c r="A27" s="5" t="s">
        <v>82</v>
      </c>
      <c r="F27" s="15">
        <f>'[1]Consol_BS'!$P$30/1000</f>
        <v>104.544</v>
      </c>
      <c r="G27" s="15"/>
      <c r="H27" s="38">
        <f>102879/1000</f>
        <v>102.879</v>
      </c>
    </row>
    <row r="28" spans="1:8" ht="12">
      <c r="A28" s="5" t="s">
        <v>93</v>
      </c>
      <c r="F28" s="15">
        <f>'[1]Consol_BS'!$P$31/1000</f>
        <v>10461.333</v>
      </c>
      <c r="G28" s="15"/>
      <c r="H28" s="38">
        <f>277652/1000</f>
        <v>277.652</v>
      </c>
    </row>
    <row r="29" spans="1:8" ht="12">
      <c r="A29" s="5" t="s">
        <v>83</v>
      </c>
      <c r="F29" s="15">
        <f>'[1]Consol_BS'!$P$32/1000</f>
        <v>3290.802</v>
      </c>
      <c r="G29" s="15"/>
      <c r="H29" s="38">
        <f>2300203/1000</f>
        <v>2300.203</v>
      </c>
    </row>
    <row r="30" spans="6:8" ht="12">
      <c r="F30" s="17"/>
      <c r="G30" s="15"/>
      <c r="H30" s="39"/>
    </row>
    <row r="31" spans="6:8" ht="12">
      <c r="F31" s="19">
        <f>SUM(F25:F30)</f>
        <v>43361.614</v>
      </c>
      <c r="G31" s="15"/>
      <c r="H31" s="40">
        <f>SUM(H25:H30)</f>
        <v>26989.902</v>
      </c>
    </row>
    <row r="32" spans="6:8" ht="12">
      <c r="F32" s="15"/>
      <c r="G32" s="15"/>
      <c r="H32" s="38"/>
    </row>
    <row r="33" spans="1:8" ht="12.75" thickBot="1">
      <c r="A33" s="3" t="s">
        <v>20</v>
      </c>
      <c r="F33" s="25">
        <f>F22+F31</f>
        <v>57284.427</v>
      </c>
      <c r="G33" s="26"/>
      <c r="H33" s="41">
        <f>H22+H31</f>
        <v>39434.487</v>
      </c>
    </row>
    <row r="34" spans="1:8" ht="12.75" thickTop="1">
      <c r="A34" s="11"/>
      <c r="B34" s="11"/>
      <c r="F34" s="15"/>
      <c r="G34" s="15"/>
      <c r="H34" s="38"/>
    </row>
    <row r="35" spans="1:8" ht="12">
      <c r="A35" s="3" t="s">
        <v>102</v>
      </c>
      <c r="F35" s="15"/>
      <c r="G35" s="15"/>
      <c r="H35" s="38"/>
    </row>
    <row r="36" spans="1:8" ht="12">
      <c r="A36" s="5" t="s">
        <v>84</v>
      </c>
      <c r="F36" s="15">
        <f>'[1]Consol_BS'!$P$42/1000</f>
        <v>34420</v>
      </c>
      <c r="G36" s="15"/>
      <c r="H36" s="38">
        <f>14910000/1000</f>
        <v>14910</v>
      </c>
    </row>
    <row r="37" spans="1:12" ht="12">
      <c r="A37" s="5" t="s">
        <v>85</v>
      </c>
      <c r="F37" s="15">
        <f>'[1]Consol_BS'!$P$43/1000</f>
        <v>29401.612</v>
      </c>
      <c r="G37" s="15"/>
      <c r="H37" s="38">
        <f>26517878/1000</f>
        <v>26517.878</v>
      </c>
      <c r="I37" s="38"/>
      <c r="J37" s="56"/>
      <c r="K37" s="56"/>
      <c r="L37" s="56"/>
    </row>
    <row r="38" spans="1:12" ht="12">
      <c r="A38" s="5" t="s">
        <v>86</v>
      </c>
      <c r="F38" s="15">
        <f>'[1]Consol_BS'!$P$44/1000</f>
        <v>158.658</v>
      </c>
      <c r="G38" s="15"/>
      <c r="H38" s="38">
        <v>0</v>
      </c>
      <c r="I38" s="38"/>
      <c r="J38" s="56"/>
      <c r="K38" s="56"/>
      <c r="L38" s="56"/>
    </row>
    <row r="39" spans="1:12" ht="12">
      <c r="A39" s="5" t="s">
        <v>87</v>
      </c>
      <c r="F39" s="15">
        <f>'[1]Consol_BS'!$P$45/1000</f>
        <v>-12299.998</v>
      </c>
      <c r="G39" s="15"/>
      <c r="H39" s="38">
        <f>-12299998/1000</f>
        <v>-12299.998</v>
      </c>
      <c r="I39" s="57"/>
      <c r="J39" s="56"/>
      <c r="K39" s="56"/>
      <c r="L39" s="56"/>
    </row>
    <row r="40" spans="6:12" ht="12">
      <c r="F40" s="17"/>
      <c r="G40" s="15"/>
      <c r="H40" s="39"/>
      <c r="I40" s="57"/>
      <c r="J40" s="56"/>
      <c r="K40" s="56"/>
      <c r="L40" s="56"/>
    </row>
    <row r="41" spans="1:12" ht="12">
      <c r="A41" s="3" t="s">
        <v>21</v>
      </c>
      <c r="F41" s="19">
        <f>SUM(F36:F40)</f>
        <v>51680.272000000004</v>
      </c>
      <c r="G41" s="15"/>
      <c r="H41" s="40">
        <f>SUM(H36:H40)</f>
        <v>29127.879999999997</v>
      </c>
      <c r="I41" s="57"/>
      <c r="J41" s="56"/>
      <c r="K41" s="56"/>
      <c r="L41" s="56"/>
    </row>
    <row r="42" spans="6:8" ht="12">
      <c r="F42" s="15"/>
      <c r="G42" s="15"/>
      <c r="H42" s="38"/>
    </row>
    <row r="43" spans="1:8" ht="12">
      <c r="A43" s="3" t="s">
        <v>22</v>
      </c>
      <c r="F43" s="15"/>
      <c r="G43" s="15"/>
      <c r="H43" s="38"/>
    </row>
    <row r="44" spans="1:8" ht="12">
      <c r="A44" s="5" t="s">
        <v>67</v>
      </c>
      <c r="F44" s="17">
        <f>'[1]Consol_BS'!$P$52/1000</f>
        <v>536.394</v>
      </c>
      <c r="G44" s="15"/>
      <c r="H44" s="39">
        <f>523161/1000</f>
        <v>523.161</v>
      </c>
    </row>
    <row r="45" spans="6:8" ht="12">
      <c r="F45" s="15"/>
      <c r="G45" s="15"/>
      <c r="H45" s="38"/>
    </row>
    <row r="46" spans="1:8" ht="12">
      <c r="A46" s="3" t="s">
        <v>23</v>
      </c>
      <c r="F46" s="15"/>
      <c r="G46" s="15"/>
      <c r="H46" s="38"/>
    </row>
    <row r="47" spans="1:8" ht="12">
      <c r="A47" s="5" t="s">
        <v>88</v>
      </c>
      <c r="F47" s="15">
        <f>'[1]Consol_BS'!$P$56/1000</f>
        <v>697.632</v>
      </c>
      <c r="G47" s="15"/>
      <c r="H47" s="38">
        <f>3942247/1000</f>
        <v>3942.247</v>
      </c>
    </row>
    <row r="48" spans="1:8" ht="12">
      <c r="A48" s="5" t="s">
        <v>89</v>
      </c>
      <c r="F48" s="15">
        <f>'[1]Consol_BS'!$P$57/1000</f>
        <v>1827.969</v>
      </c>
      <c r="G48" s="15"/>
      <c r="H48" s="38">
        <f>1214975/1000</f>
        <v>1214.975</v>
      </c>
    </row>
    <row r="49" spans="1:8" ht="12">
      <c r="A49" s="5" t="s">
        <v>67</v>
      </c>
      <c r="F49" s="15">
        <f>'[1]Consol_BS'!$P$59/1000</f>
        <v>2542.16</v>
      </c>
      <c r="G49" s="15"/>
      <c r="H49" s="38">
        <f>(86224+4540000)/1000</f>
        <v>4626.224</v>
      </c>
    </row>
    <row r="50" spans="6:8" ht="12">
      <c r="F50" s="15"/>
      <c r="G50" s="15"/>
      <c r="H50" s="38"/>
    </row>
    <row r="51" spans="6:8" ht="12">
      <c r="F51" s="19">
        <f>SUM(F47:F50)</f>
        <v>5067.761</v>
      </c>
      <c r="G51" s="15"/>
      <c r="H51" s="40">
        <f>SUM(H47:H50)</f>
        <v>9783.446</v>
      </c>
    </row>
    <row r="52" spans="6:8" ht="12">
      <c r="F52" s="16"/>
      <c r="G52" s="15"/>
      <c r="H52" s="42"/>
    </row>
    <row r="53" spans="1:8" ht="12">
      <c r="A53" s="3" t="s">
        <v>24</v>
      </c>
      <c r="F53" s="19">
        <f>F44+F51</f>
        <v>5604.155000000001</v>
      </c>
      <c r="G53" s="15"/>
      <c r="H53" s="40">
        <f>H44+H51</f>
        <v>10306.607</v>
      </c>
    </row>
    <row r="54" spans="6:8" ht="12">
      <c r="F54" s="15"/>
      <c r="G54" s="15"/>
      <c r="H54" s="38"/>
    </row>
    <row r="55" spans="1:8" ht="12.75" thickBot="1">
      <c r="A55" s="3" t="s">
        <v>25</v>
      </c>
      <c r="F55" s="25">
        <f>F41+F53</f>
        <v>57284.427</v>
      </c>
      <c r="G55" s="26"/>
      <c r="H55" s="41">
        <f>H41+H53</f>
        <v>39434.486999999994</v>
      </c>
    </row>
    <row r="56" spans="6:8" ht="12.75" thickTop="1">
      <c r="F56" s="15"/>
      <c r="G56" s="15"/>
      <c r="H56" s="38"/>
    </row>
    <row r="57" spans="1:8" ht="12.75" thickBot="1">
      <c r="A57" s="14" t="s">
        <v>68</v>
      </c>
      <c r="F57" s="35">
        <f>F41/344200*100</f>
        <v>15.014605461940732</v>
      </c>
      <c r="G57" s="15"/>
      <c r="H57" s="43">
        <f>H41/149100*100</f>
        <v>19.535801475519783</v>
      </c>
    </row>
    <row r="58" spans="6:8" ht="12.75" thickTop="1">
      <c r="F58" s="15"/>
      <c r="G58" s="15"/>
      <c r="H58" s="38"/>
    </row>
    <row r="59" spans="6:8" ht="12">
      <c r="F59" s="15"/>
      <c r="G59" s="15"/>
      <c r="H59" s="15"/>
    </row>
    <row r="60" spans="1:8" ht="12">
      <c r="A60" s="5" t="s">
        <v>103</v>
      </c>
      <c r="F60" s="15"/>
      <c r="G60" s="15"/>
      <c r="H60" s="15"/>
    </row>
    <row r="61" spans="1:8" ht="12">
      <c r="A61" s="5" t="s">
        <v>114</v>
      </c>
      <c r="F61" s="15"/>
      <c r="G61" s="15"/>
      <c r="H61" s="15"/>
    </row>
    <row r="62" spans="6:8" ht="12">
      <c r="F62" s="15"/>
      <c r="G62" s="15"/>
      <c r="H62" s="15"/>
    </row>
    <row r="63" spans="1:11" ht="12">
      <c r="A63" s="64">
        <v>2</v>
      </c>
      <c r="B63" s="64"/>
      <c r="C63" s="64"/>
      <c r="D63" s="64"/>
      <c r="E63" s="64"/>
      <c r="F63" s="64"/>
      <c r="G63" s="64"/>
      <c r="H63" s="64"/>
      <c r="I63" s="64"/>
      <c r="J63" s="62"/>
      <c r="K63" s="62"/>
    </row>
    <row r="64" spans="6:8" ht="12">
      <c r="F64" s="15"/>
      <c r="G64" s="15"/>
      <c r="H64" s="15"/>
    </row>
    <row r="65" spans="6:8" ht="12">
      <c r="F65" s="15"/>
      <c r="G65" s="15"/>
      <c r="H65" s="15"/>
    </row>
    <row r="66" spans="6:8" ht="12">
      <c r="F66" s="15"/>
      <c r="G66" s="15"/>
      <c r="H66" s="15"/>
    </row>
    <row r="67" spans="6:8" ht="12">
      <c r="F67" s="15"/>
      <c r="G67" s="15"/>
      <c r="H67" s="15"/>
    </row>
    <row r="68" spans="6:8" ht="12">
      <c r="F68" s="15"/>
      <c r="G68" s="15"/>
      <c r="H68" s="15"/>
    </row>
    <row r="69" spans="6:8" ht="12">
      <c r="F69" s="15"/>
      <c r="G69" s="15"/>
      <c r="H69" s="15"/>
    </row>
    <row r="70" spans="6:8" ht="12">
      <c r="F70" s="15"/>
      <c r="G70" s="15"/>
      <c r="H70" s="15"/>
    </row>
    <row r="71" spans="6:8" ht="12">
      <c r="F71" s="15"/>
      <c r="G71" s="15"/>
      <c r="H71" s="15"/>
    </row>
    <row r="72" spans="6:8" ht="12">
      <c r="F72" s="15"/>
      <c r="G72" s="15"/>
      <c r="H72" s="15"/>
    </row>
    <row r="73" spans="6:8" ht="12">
      <c r="F73" s="15"/>
      <c r="G73" s="15"/>
      <c r="H73" s="15"/>
    </row>
    <row r="74" spans="6:8" ht="12">
      <c r="F74" s="15"/>
      <c r="G74" s="15"/>
      <c r="H74" s="15"/>
    </row>
    <row r="75" spans="6:8" ht="12">
      <c r="F75" s="15"/>
      <c r="G75" s="15"/>
      <c r="H75" s="15"/>
    </row>
    <row r="76" spans="6:8" ht="12">
      <c r="F76" s="15"/>
      <c r="G76" s="15"/>
      <c r="H76" s="15"/>
    </row>
    <row r="77" spans="6:8" ht="12">
      <c r="F77" s="15"/>
      <c r="G77" s="15"/>
      <c r="H77" s="15"/>
    </row>
    <row r="78" spans="6:8" ht="12">
      <c r="F78" s="15"/>
      <c r="G78" s="15"/>
      <c r="H78" s="15"/>
    </row>
    <row r="79" spans="6:8" ht="12">
      <c r="F79" s="15"/>
      <c r="G79" s="15"/>
      <c r="H79" s="15"/>
    </row>
    <row r="80" spans="6:8" ht="12">
      <c r="F80" s="15"/>
      <c r="G80" s="15"/>
      <c r="H80" s="15"/>
    </row>
    <row r="81" spans="6:8" ht="12">
      <c r="F81" s="15"/>
      <c r="G81" s="15"/>
      <c r="H81" s="15"/>
    </row>
    <row r="82" spans="6:8" ht="12">
      <c r="F82" s="15"/>
      <c r="G82" s="15"/>
      <c r="H82" s="15"/>
    </row>
    <row r="83" spans="6:8" ht="12">
      <c r="F83" s="15"/>
      <c r="G83" s="15"/>
      <c r="H83" s="15"/>
    </row>
    <row r="84" spans="6:8" ht="12">
      <c r="F84" s="15"/>
      <c r="G84" s="15"/>
      <c r="H84" s="15"/>
    </row>
    <row r="85" spans="6:8" ht="12">
      <c r="F85" s="15"/>
      <c r="G85" s="15"/>
      <c r="H85" s="15"/>
    </row>
    <row r="86" spans="6:8" ht="12">
      <c r="F86" s="15"/>
      <c r="G86" s="15"/>
      <c r="H86" s="15"/>
    </row>
    <row r="87" spans="6:8" ht="12">
      <c r="F87" s="15"/>
      <c r="G87" s="15"/>
      <c r="H87" s="15"/>
    </row>
    <row r="88" spans="6:8" ht="12">
      <c r="F88" s="15"/>
      <c r="G88" s="15"/>
      <c r="H88" s="15"/>
    </row>
    <row r="89" spans="6:8" ht="12">
      <c r="F89" s="15"/>
      <c r="G89" s="15"/>
      <c r="H89" s="15"/>
    </row>
    <row r="90" spans="6:8" ht="12">
      <c r="F90" s="15"/>
      <c r="G90" s="15"/>
      <c r="H90" s="15"/>
    </row>
    <row r="91" spans="6:8" ht="12">
      <c r="F91" s="15"/>
      <c r="G91" s="15"/>
      <c r="H91" s="15"/>
    </row>
    <row r="92" spans="6:8" ht="12">
      <c r="F92" s="15"/>
      <c r="G92" s="15"/>
      <c r="H92" s="15"/>
    </row>
    <row r="93" spans="6:8" ht="12">
      <c r="F93" s="15"/>
      <c r="G93" s="15"/>
      <c r="H93" s="15"/>
    </row>
    <row r="94" spans="6:8" ht="12">
      <c r="F94" s="15"/>
      <c r="G94" s="15"/>
      <c r="H94" s="15"/>
    </row>
    <row r="95" spans="6:8" ht="12">
      <c r="F95" s="15"/>
      <c r="G95" s="15"/>
      <c r="H95" s="15"/>
    </row>
    <row r="96" spans="6:8" ht="12">
      <c r="F96" s="15"/>
      <c r="G96" s="15"/>
      <c r="H96" s="15"/>
    </row>
    <row r="97" spans="6:8" ht="12">
      <c r="F97" s="15"/>
      <c r="G97" s="15"/>
      <c r="H97" s="15"/>
    </row>
    <row r="98" spans="6:8" ht="12">
      <c r="F98" s="15"/>
      <c r="G98" s="15"/>
      <c r="H98" s="15"/>
    </row>
    <row r="99" spans="6:8" ht="12">
      <c r="F99" s="15"/>
      <c r="G99" s="15"/>
      <c r="H99" s="15"/>
    </row>
    <row r="100" spans="6:8" ht="12">
      <c r="F100" s="15"/>
      <c r="G100" s="15"/>
      <c r="H100" s="15"/>
    </row>
    <row r="101" spans="6:8" ht="12">
      <c r="F101" s="15"/>
      <c r="G101" s="15"/>
      <c r="H101" s="15"/>
    </row>
    <row r="102" spans="6:8" ht="12">
      <c r="F102" s="15"/>
      <c r="G102" s="15"/>
      <c r="H102" s="15"/>
    </row>
    <row r="103" spans="6:8" ht="12">
      <c r="F103" s="15"/>
      <c r="G103" s="15"/>
      <c r="H103" s="15"/>
    </row>
    <row r="104" spans="6:8" ht="12">
      <c r="F104" s="15"/>
      <c r="G104" s="15"/>
      <c r="H104" s="15"/>
    </row>
    <row r="105" spans="6:8" ht="12">
      <c r="F105" s="15"/>
      <c r="G105" s="15"/>
      <c r="H105" s="15"/>
    </row>
    <row r="106" spans="6:8" ht="12">
      <c r="F106" s="15"/>
      <c r="G106" s="15"/>
      <c r="H106" s="15"/>
    </row>
    <row r="107" spans="6:8" ht="12">
      <c r="F107" s="15"/>
      <c r="G107" s="15"/>
      <c r="H107" s="15"/>
    </row>
    <row r="108" spans="6:8" ht="12">
      <c r="F108" s="15"/>
      <c r="G108" s="15"/>
      <c r="H108" s="15"/>
    </row>
    <row r="109" spans="6:8" ht="12">
      <c r="F109" s="15"/>
      <c r="G109" s="15"/>
      <c r="H109" s="15"/>
    </row>
  </sheetData>
  <sheetProtection/>
  <mergeCells count="1">
    <mergeCell ref="A63:I63"/>
  </mergeCells>
  <printOptions horizontalCentered="1"/>
  <pageMargins left="0.2" right="0.2" top="0.5" bottom="0.2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39">
      <selection activeCell="H61" sqref="H61"/>
    </sheetView>
  </sheetViews>
  <sheetFormatPr defaultColWidth="9.140625" defaultRowHeight="15"/>
  <cols>
    <col min="1" max="1" width="8.8515625" style="5" customWidth="1"/>
    <col min="2" max="3" width="8.8515625" style="2" customWidth="1"/>
    <col min="4" max="6" width="9.140625" style="2" customWidth="1"/>
    <col min="7" max="7" width="15.7109375" style="2" customWidth="1"/>
    <col min="8" max="8" width="8.7109375" style="50" customWidth="1"/>
    <col min="9" max="9" width="15.7109375" style="2" customWidth="1"/>
    <col min="10" max="16384" width="9.140625" style="2" customWidth="1"/>
  </cols>
  <sheetData>
    <row r="1" spans="2:3" ht="12">
      <c r="B1" s="5"/>
      <c r="C1" s="5"/>
    </row>
    <row r="2" spans="2:3" ht="12">
      <c r="B2" s="5"/>
      <c r="C2" s="5"/>
    </row>
    <row r="3" spans="2:3" ht="12">
      <c r="B3" s="5"/>
      <c r="C3" s="5"/>
    </row>
    <row r="4" spans="2:3" ht="12">
      <c r="B4" s="5"/>
      <c r="C4" s="5"/>
    </row>
    <row r="5" spans="2:3" ht="12">
      <c r="B5" s="5"/>
      <c r="C5" s="5"/>
    </row>
    <row r="6" spans="1:3" ht="12">
      <c r="A6" s="1" t="s">
        <v>4</v>
      </c>
      <c r="B6" s="5"/>
      <c r="C6" s="5"/>
    </row>
    <row r="7" spans="1:3" ht="12">
      <c r="A7" s="3" t="s">
        <v>73</v>
      </c>
      <c r="B7" s="5"/>
      <c r="C7" s="5"/>
    </row>
    <row r="8" spans="1:3" ht="12">
      <c r="A8" s="3" t="str">
        <f>'is'!A8</f>
        <v>FOR THE QUARTER ENDED 30 JUNE 2011</v>
      </c>
      <c r="B8" s="5"/>
      <c r="C8" s="5"/>
    </row>
    <row r="9" spans="1:3" ht="12">
      <c r="A9" s="34" t="s">
        <v>69</v>
      </c>
      <c r="B9" s="5"/>
      <c r="C9" s="5"/>
    </row>
    <row r="10" spans="1:3" ht="12">
      <c r="A10" s="34"/>
      <c r="B10" s="5"/>
      <c r="C10" s="5"/>
    </row>
    <row r="11" spans="7:8" ht="12">
      <c r="G11" s="7"/>
      <c r="H11" s="51"/>
    </row>
    <row r="12" spans="7:9" ht="12">
      <c r="G12" s="7" t="s">
        <v>2</v>
      </c>
      <c r="H12" s="51"/>
      <c r="I12" s="7" t="str">
        <f>G12</f>
        <v>QUARTER ENDED</v>
      </c>
    </row>
    <row r="13" spans="7:9" ht="12">
      <c r="G13" s="9" t="str">
        <f>'bs'!F13</f>
        <v>30 JUNE 2011</v>
      </c>
      <c r="H13" s="52"/>
      <c r="I13" s="8" t="s">
        <v>120</v>
      </c>
    </row>
    <row r="14" spans="7:9" ht="12">
      <c r="G14" s="9" t="s">
        <v>60</v>
      </c>
      <c r="H14" s="51"/>
      <c r="I14" s="9" t="s">
        <v>60</v>
      </c>
    </row>
    <row r="15" spans="1:10" ht="12">
      <c r="A15" s="14" t="s">
        <v>26</v>
      </c>
      <c r="B15" s="10"/>
      <c r="C15" s="10"/>
      <c r="D15" s="10"/>
      <c r="E15" s="10"/>
      <c r="F15" s="10"/>
      <c r="G15" s="10"/>
      <c r="H15" s="53"/>
      <c r="I15" s="13"/>
      <c r="J15" s="10"/>
    </row>
    <row r="16" spans="1:10" ht="12">
      <c r="A16" s="12" t="s">
        <v>27</v>
      </c>
      <c r="B16" s="10"/>
      <c r="C16" s="10"/>
      <c r="D16" s="10"/>
      <c r="E16" s="10"/>
      <c r="F16" s="10"/>
      <c r="G16" s="44">
        <f>'[1]CFS'!$U$8/1000</f>
        <v>2884.2398599999997</v>
      </c>
      <c r="H16" s="54"/>
      <c r="I16" s="44">
        <v>0</v>
      </c>
      <c r="J16" s="10"/>
    </row>
    <row r="17" spans="1:10" ht="12">
      <c r="A17" s="12"/>
      <c r="B17" s="10"/>
      <c r="C17" s="10"/>
      <c r="D17" s="10"/>
      <c r="E17" s="10"/>
      <c r="F17" s="10"/>
      <c r="G17" s="44"/>
      <c r="H17" s="54"/>
      <c r="I17" s="44"/>
      <c r="J17" s="10"/>
    </row>
    <row r="18" spans="1:10" ht="12">
      <c r="A18" s="12" t="s">
        <v>28</v>
      </c>
      <c r="B18" s="10"/>
      <c r="C18" s="10"/>
      <c r="D18" s="10"/>
      <c r="E18" s="10"/>
      <c r="F18" s="10"/>
      <c r="G18" s="44"/>
      <c r="H18" s="54"/>
      <c r="I18" s="44"/>
      <c r="J18" s="10"/>
    </row>
    <row r="19" spans="1:10" ht="12">
      <c r="A19" s="12" t="s">
        <v>94</v>
      </c>
      <c r="B19" s="10"/>
      <c r="C19" s="10"/>
      <c r="D19" s="10"/>
      <c r="E19" s="10"/>
      <c r="F19" s="10"/>
      <c r="G19" s="44">
        <v>0</v>
      </c>
      <c r="H19" s="54"/>
      <c r="I19" s="44">
        <v>0</v>
      </c>
      <c r="J19" s="10"/>
    </row>
    <row r="20" spans="1:10" ht="12">
      <c r="A20" s="12" t="s">
        <v>29</v>
      </c>
      <c r="B20" s="10"/>
      <c r="C20" s="10"/>
      <c r="D20" s="10"/>
      <c r="E20" s="10"/>
      <c r="F20" s="10"/>
      <c r="G20" s="44">
        <f>'[1]CFS'!$U$11/1000</f>
        <v>827.43915</v>
      </c>
      <c r="H20" s="54"/>
      <c r="I20" s="44">
        <v>0</v>
      </c>
      <c r="J20" s="10"/>
    </row>
    <row r="21" spans="1:10" ht="12">
      <c r="A21" s="12" t="s">
        <v>30</v>
      </c>
      <c r="B21" s="10"/>
      <c r="C21" s="10"/>
      <c r="D21" s="10"/>
      <c r="E21" s="10"/>
      <c r="F21" s="10"/>
      <c r="G21" s="44">
        <f>'[1]CFS'!$U$12/1000</f>
        <v>328.33281</v>
      </c>
      <c r="H21" s="54"/>
      <c r="I21" s="44">
        <v>0</v>
      </c>
      <c r="J21" s="10"/>
    </row>
    <row r="22" spans="1:10" ht="12">
      <c r="A22" s="12" t="s">
        <v>31</v>
      </c>
      <c r="B22" s="10"/>
      <c r="C22" s="10"/>
      <c r="D22" s="10"/>
      <c r="E22" s="10"/>
      <c r="F22" s="10"/>
      <c r="G22" s="44">
        <f>'[1]CFS'!$U$13/1000</f>
        <v>286.376</v>
      </c>
      <c r="H22" s="54"/>
      <c r="I22" s="44">
        <v>0</v>
      </c>
      <c r="J22" s="10"/>
    </row>
    <row r="23" spans="1:10" ht="12">
      <c r="A23" s="12" t="s">
        <v>32</v>
      </c>
      <c r="B23" s="10"/>
      <c r="C23" s="10"/>
      <c r="D23" s="10"/>
      <c r="E23" s="10"/>
      <c r="F23" s="10"/>
      <c r="G23" s="45">
        <f>'[1]CFS'!$U$15/1000</f>
        <v>-136.997</v>
      </c>
      <c r="H23" s="54"/>
      <c r="I23" s="45">
        <v>0</v>
      </c>
      <c r="J23" s="10"/>
    </row>
    <row r="24" spans="1:10" ht="12">
      <c r="A24" s="12"/>
      <c r="B24" s="10"/>
      <c r="C24" s="10"/>
      <c r="D24" s="10"/>
      <c r="E24" s="10"/>
      <c r="F24" s="10"/>
      <c r="G24" s="44">
        <f>SUM(G16:G23)</f>
        <v>4189.39082</v>
      </c>
      <c r="H24" s="47"/>
      <c r="I24" s="44">
        <f>SUM(I16:I23)</f>
        <v>0</v>
      </c>
      <c r="J24" s="10"/>
    </row>
    <row r="25" spans="1:10" ht="12">
      <c r="A25" s="12" t="s">
        <v>33</v>
      </c>
      <c r="B25" s="10"/>
      <c r="C25" s="10"/>
      <c r="D25" s="10"/>
      <c r="E25" s="10"/>
      <c r="F25" s="10"/>
      <c r="G25" s="44"/>
      <c r="H25" s="54"/>
      <c r="I25" s="44"/>
      <c r="J25" s="10"/>
    </row>
    <row r="26" spans="1:10" ht="12">
      <c r="A26" s="12" t="s">
        <v>34</v>
      </c>
      <c r="B26" s="10"/>
      <c r="C26" s="10"/>
      <c r="D26" s="10"/>
      <c r="E26" s="10"/>
      <c r="F26" s="10"/>
      <c r="G26" s="44">
        <f>'[1]CFS'!$U$20/1000</f>
        <v>-9696.40627</v>
      </c>
      <c r="H26" s="54"/>
      <c r="I26" s="44">
        <v>0</v>
      </c>
      <c r="J26" s="10"/>
    </row>
    <row r="27" spans="1:10" ht="12">
      <c r="A27" s="12" t="s">
        <v>35</v>
      </c>
      <c r="B27" s="10"/>
      <c r="C27" s="10"/>
      <c r="D27" s="10"/>
      <c r="E27" s="10"/>
      <c r="F27" s="10"/>
      <c r="G27" s="45">
        <f>'[1]CFS'!$U$21/1000</f>
        <v>2649.77947</v>
      </c>
      <c r="H27" s="54"/>
      <c r="I27" s="45">
        <v>0</v>
      </c>
      <c r="J27" s="10"/>
    </row>
    <row r="28" spans="1:10" ht="12">
      <c r="A28" s="12" t="s">
        <v>36</v>
      </c>
      <c r="B28" s="10"/>
      <c r="C28" s="10"/>
      <c r="D28" s="10"/>
      <c r="E28" s="10"/>
      <c r="F28" s="10"/>
      <c r="G28" s="44">
        <f>SUM(G24:G27)</f>
        <v>-2857.23598</v>
      </c>
      <c r="H28" s="47"/>
      <c r="I28" s="44">
        <f>SUM(I24:I27)</f>
        <v>0</v>
      </c>
      <c r="J28" s="10"/>
    </row>
    <row r="29" spans="1:10" ht="12">
      <c r="A29" s="12" t="s">
        <v>37</v>
      </c>
      <c r="B29" s="10"/>
      <c r="C29" s="10"/>
      <c r="D29" s="10"/>
      <c r="E29" s="10"/>
      <c r="F29" s="10"/>
      <c r="G29" s="44">
        <f>'[1]CFS'!$U$25/1000</f>
        <v>0.506</v>
      </c>
      <c r="H29" s="54"/>
      <c r="I29" s="44">
        <v>0</v>
      </c>
      <c r="J29" s="10"/>
    </row>
    <row r="30" spans="1:10" ht="12">
      <c r="A30" s="12" t="s">
        <v>38</v>
      </c>
      <c r="B30" s="10"/>
      <c r="C30" s="10"/>
      <c r="D30" s="10"/>
      <c r="E30" s="10"/>
      <c r="F30" s="10"/>
      <c r="G30" s="44">
        <f>'[1]CFS'!$U$27/1000</f>
        <v>-286.376</v>
      </c>
      <c r="H30" s="54"/>
      <c r="I30" s="44">
        <v>0</v>
      </c>
      <c r="J30" s="10"/>
    </row>
    <row r="31" spans="1:10" ht="12">
      <c r="A31" s="12" t="s">
        <v>121</v>
      </c>
      <c r="B31" s="10"/>
      <c r="C31" s="10"/>
      <c r="D31" s="10"/>
      <c r="E31" s="10"/>
      <c r="F31" s="10"/>
      <c r="G31" s="44">
        <f>'[1]CFS'!$U$26/1000</f>
        <v>124.413</v>
      </c>
      <c r="H31" s="54"/>
      <c r="I31" s="44">
        <v>0</v>
      </c>
      <c r="J31" s="10"/>
    </row>
    <row r="32" spans="1:10" ht="12">
      <c r="A32" s="14" t="s">
        <v>39</v>
      </c>
      <c r="B32" s="10"/>
      <c r="C32" s="10"/>
      <c r="D32" s="10"/>
      <c r="E32" s="10"/>
      <c r="F32" s="10"/>
      <c r="G32" s="46">
        <f>SUM(G28:G31)</f>
        <v>-3018.6929800000003</v>
      </c>
      <c r="H32" s="47"/>
      <c r="I32" s="46">
        <f>SUM(I28:I31)</f>
        <v>0</v>
      </c>
      <c r="J32" s="10"/>
    </row>
    <row r="33" spans="1:10" ht="12">
      <c r="A33" s="12"/>
      <c r="B33" s="10"/>
      <c r="C33" s="10"/>
      <c r="D33" s="10"/>
      <c r="E33" s="10"/>
      <c r="F33" s="10"/>
      <c r="G33" s="44"/>
      <c r="H33" s="54"/>
      <c r="I33" s="44"/>
      <c r="J33" s="10"/>
    </row>
    <row r="34" spans="1:10" ht="12">
      <c r="A34" s="14" t="s">
        <v>40</v>
      </c>
      <c r="B34" s="10"/>
      <c r="C34" s="10"/>
      <c r="D34" s="10"/>
      <c r="E34" s="10"/>
      <c r="F34" s="10"/>
      <c r="G34" s="47"/>
      <c r="H34" s="54"/>
      <c r="I34" s="47"/>
      <c r="J34" s="10"/>
    </row>
    <row r="35" spans="1:10" ht="12">
      <c r="A35" s="12" t="s">
        <v>95</v>
      </c>
      <c r="B35" s="10"/>
      <c r="C35" s="10"/>
      <c r="D35" s="10"/>
      <c r="E35" s="10"/>
      <c r="F35" s="10"/>
      <c r="G35" s="47">
        <f>'[1]CFS'!$U$34/1000</f>
        <v>-1507.53704</v>
      </c>
      <c r="H35" s="54"/>
      <c r="I35" s="47">
        <v>0</v>
      </c>
      <c r="J35" s="10"/>
    </row>
    <row r="36" spans="1:10" ht="12">
      <c r="A36" s="12" t="s">
        <v>41</v>
      </c>
      <c r="B36" s="10"/>
      <c r="C36" s="10"/>
      <c r="D36" s="10"/>
      <c r="E36" s="10"/>
      <c r="F36" s="10"/>
      <c r="G36" s="47">
        <f>'[1]CFS'!$U$36/1000</f>
        <v>-825.944</v>
      </c>
      <c r="H36" s="54"/>
      <c r="I36" s="47">
        <v>0</v>
      </c>
      <c r="J36" s="10"/>
    </row>
    <row r="37" spans="1:10" ht="12">
      <c r="A37" s="12" t="s">
        <v>96</v>
      </c>
      <c r="B37" s="10"/>
      <c r="C37" s="10"/>
      <c r="D37" s="10"/>
      <c r="E37" s="10"/>
      <c r="F37" s="10"/>
      <c r="G37" s="47">
        <f>'[1]CFS'!$U$35/1000</f>
        <v>12754.443</v>
      </c>
      <c r="H37" s="54"/>
      <c r="I37" s="47"/>
      <c r="J37" s="10"/>
    </row>
    <row r="38" spans="1:10" ht="12">
      <c r="A38" s="12" t="s">
        <v>42</v>
      </c>
      <c r="B38" s="10"/>
      <c r="C38" s="10"/>
      <c r="D38" s="10"/>
      <c r="E38" s="10"/>
      <c r="F38" s="10"/>
      <c r="G38" s="45">
        <f>'[1]CFS'!$U$37/1000</f>
        <v>136.997</v>
      </c>
      <c r="H38" s="54"/>
      <c r="I38" s="45">
        <v>0</v>
      </c>
      <c r="J38" s="10"/>
    </row>
    <row r="39" spans="1:10" ht="12">
      <c r="A39" s="14" t="s">
        <v>43</v>
      </c>
      <c r="B39" s="10"/>
      <c r="C39" s="10"/>
      <c r="D39" s="10"/>
      <c r="E39" s="10"/>
      <c r="F39" s="10"/>
      <c r="G39" s="44">
        <f>SUM(G35:G38)</f>
        <v>10557.95896</v>
      </c>
      <c r="H39" s="47"/>
      <c r="I39" s="44">
        <f>SUM(I35:I38)</f>
        <v>0</v>
      </c>
      <c r="J39" s="10"/>
    </row>
    <row r="40" spans="1:10" ht="12">
      <c r="A40" s="12"/>
      <c r="B40" s="10"/>
      <c r="C40" s="10"/>
      <c r="D40" s="10"/>
      <c r="E40" s="10"/>
      <c r="F40" s="10"/>
      <c r="G40" s="44"/>
      <c r="H40" s="54"/>
      <c r="I40" s="44"/>
      <c r="J40" s="10"/>
    </row>
    <row r="41" spans="1:10" ht="12">
      <c r="A41" s="14" t="s">
        <v>44</v>
      </c>
      <c r="B41" s="10"/>
      <c r="C41" s="10"/>
      <c r="D41" s="10"/>
      <c r="E41" s="10"/>
      <c r="F41" s="10"/>
      <c r="G41" s="44"/>
      <c r="H41" s="54"/>
      <c r="I41" s="44"/>
      <c r="J41" s="10"/>
    </row>
    <row r="42" spans="1:10" ht="12">
      <c r="A42" s="12" t="s">
        <v>45</v>
      </c>
      <c r="B42" s="10"/>
      <c r="C42" s="10"/>
      <c r="D42" s="10"/>
      <c r="E42" s="10"/>
      <c r="F42" s="10"/>
      <c r="G42" s="47">
        <f>'[1]CFS'!$U$44/1000</f>
        <v>5261.581</v>
      </c>
      <c r="H42" s="54"/>
      <c r="I42" s="47">
        <v>0</v>
      </c>
      <c r="J42" s="10"/>
    </row>
    <row r="43" spans="1:10" ht="12">
      <c r="A43" s="12" t="s">
        <v>106</v>
      </c>
      <c r="B43" s="10"/>
      <c r="C43" s="10"/>
      <c r="D43" s="10"/>
      <c r="E43" s="10"/>
      <c r="F43" s="10"/>
      <c r="G43" s="47">
        <f>'[1]CFS'!$U$46</f>
        <v>0</v>
      </c>
      <c r="H43" s="54"/>
      <c r="I43" s="47">
        <v>0</v>
      </c>
      <c r="J43" s="10"/>
    </row>
    <row r="44" spans="1:10" ht="12">
      <c r="A44" s="12" t="s">
        <v>46</v>
      </c>
      <c r="B44" s="10"/>
      <c r="C44" s="10"/>
      <c r="D44" s="10"/>
      <c r="E44" s="10"/>
      <c r="F44" s="10"/>
      <c r="G44" s="45">
        <f>'[1]CFS'!$U$47/1000</f>
        <v>-47.10198</v>
      </c>
      <c r="H44" s="54"/>
      <c r="I44" s="45">
        <v>0</v>
      </c>
      <c r="J44" s="10"/>
    </row>
    <row r="45" spans="1:10" ht="12">
      <c r="A45" s="14" t="s">
        <v>47</v>
      </c>
      <c r="B45" s="10"/>
      <c r="C45" s="10"/>
      <c r="D45" s="10"/>
      <c r="E45" s="10"/>
      <c r="F45" s="10"/>
      <c r="G45" s="44">
        <f>SUM(G42:G44)</f>
        <v>5214.47902</v>
      </c>
      <c r="H45" s="47"/>
      <c r="I45" s="44">
        <f>SUM(I42:I44)</f>
        <v>0</v>
      </c>
      <c r="J45" s="10"/>
    </row>
    <row r="46" spans="2:10" ht="12">
      <c r="B46" s="10"/>
      <c r="C46" s="10"/>
      <c r="D46" s="10"/>
      <c r="E46" s="10"/>
      <c r="F46" s="10"/>
      <c r="G46" s="44"/>
      <c r="H46" s="54"/>
      <c r="I46" s="44"/>
      <c r="J46" s="10"/>
    </row>
    <row r="47" spans="1:10" ht="12">
      <c r="A47" s="14" t="s">
        <v>70</v>
      </c>
      <c r="B47" s="10"/>
      <c r="C47" s="10"/>
      <c r="D47" s="10"/>
      <c r="E47" s="10"/>
      <c r="F47" s="10"/>
      <c r="G47" s="48">
        <f>G45+G39+G32</f>
        <v>12753.744999999999</v>
      </c>
      <c r="H47" s="47"/>
      <c r="I47" s="48">
        <f>I45+I39+I32</f>
        <v>0</v>
      </c>
      <c r="J47" s="10"/>
    </row>
    <row r="48" spans="1:10" ht="12">
      <c r="A48" s="12"/>
      <c r="B48" s="10"/>
      <c r="C48" s="10"/>
      <c r="D48" s="10"/>
      <c r="E48" s="10"/>
      <c r="F48" s="10"/>
      <c r="G48" s="47"/>
      <c r="H48" s="54"/>
      <c r="I48" s="47"/>
      <c r="J48" s="10"/>
    </row>
    <row r="49" spans="1:10" ht="12">
      <c r="A49" s="14" t="s">
        <v>51</v>
      </c>
      <c r="B49" s="10"/>
      <c r="C49" s="10"/>
      <c r="D49" s="10"/>
      <c r="E49" s="10"/>
      <c r="F49" s="10"/>
      <c r="G49" s="44"/>
      <c r="H49" s="54"/>
      <c r="I49" s="44"/>
      <c r="J49" s="10"/>
    </row>
    <row r="50" spans="1:10" ht="12">
      <c r="A50" s="14" t="s">
        <v>50</v>
      </c>
      <c r="B50" s="10"/>
      <c r="C50" s="10"/>
      <c r="D50" s="10"/>
      <c r="E50" s="10"/>
      <c r="F50" s="10"/>
      <c r="G50" s="44">
        <f>'[1]CFS'!$U$56/1000</f>
        <v>998.38893</v>
      </c>
      <c r="H50" s="54"/>
      <c r="I50" s="44">
        <v>0</v>
      </c>
      <c r="J50" s="10"/>
    </row>
    <row r="51" spans="1:10" ht="12">
      <c r="A51" s="2"/>
      <c r="B51" s="10"/>
      <c r="C51" s="10"/>
      <c r="D51" s="10"/>
      <c r="E51" s="10"/>
      <c r="F51" s="10"/>
      <c r="G51" s="44"/>
      <c r="H51" s="54"/>
      <c r="I51" s="44"/>
      <c r="J51" s="10"/>
    </row>
    <row r="52" spans="1:10" ht="12">
      <c r="A52" s="14" t="s">
        <v>71</v>
      </c>
      <c r="B52" s="10"/>
      <c r="C52" s="10"/>
      <c r="D52" s="10"/>
      <c r="E52" s="10"/>
      <c r="F52" s="10"/>
      <c r="G52" s="49">
        <f>SUM(G47:G50)</f>
        <v>13752.133929999998</v>
      </c>
      <c r="H52" s="55"/>
      <c r="I52" s="49">
        <f>SUM(I47:I50)</f>
        <v>0</v>
      </c>
      <c r="J52" s="10"/>
    </row>
    <row r="53" spans="1:10" ht="12">
      <c r="A53" s="12"/>
      <c r="B53" s="10"/>
      <c r="C53" s="10"/>
      <c r="D53" s="10"/>
      <c r="E53" s="10"/>
      <c r="F53" s="10"/>
      <c r="G53" s="44"/>
      <c r="H53" s="54"/>
      <c r="I53" s="44"/>
      <c r="J53" s="10"/>
    </row>
    <row r="54" spans="1:10" ht="12">
      <c r="A54" s="14" t="s">
        <v>48</v>
      </c>
      <c r="B54" s="10"/>
      <c r="C54" s="10"/>
      <c r="D54" s="10"/>
      <c r="E54" s="10"/>
      <c r="F54" s="10"/>
      <c r="G54" s="44"/>
      <c r="H54" s="54"/>
      <c r="I54" s="44"/>
      <c r="J54" s="10"/>
    </row>
    <row r="55" spans="1:10" ht="12">
      <c r="A55" s="12" t="s">
        <v>18</v>
      </c>
      <c r="B55" s="10"/>
      <c r="C55" s="10"/>
      <c r="D55" s="10"/>
      <c r="E55" s="10"/>
      <c r="F55" s="10"/>
      <c r="G55" s="44">
        <f>'[1]CFS'!$U$64/1000</f>
        <v>10286.734</v>
      </c>
      <c r="H55" s="54"/>
      <c r="I55" s="44">
        <v>0</v>
      </c>
      <c r="J55" s="10"/>
    </row>
    <row r="56" spans="1:10" ht="12">
      <c r="A56" s="12" t="s">
        <v>19</v>
      </c>
      <c r="B56" s="10"/>
      <c r="C56" s="10"/>
      <c r="D56" s="10"/>
      <c r="E56" s="10"/>
      <c r="F56" s="10"/>
      <c r="G56" s="44">
        <f>'[1]CFS'!$U$65/1000</f>
        <v>3465.4004</v>
      </c>
      <c r="H56" s="54"/>
      <c r="I56" s="44">
        <v>0</v>
      </c>
      <c r="J56" s="10"/>
    </row>
    <row r="57" spans="1:10" ht="12">
      <c r="A57" s="12" t="s">
        <v>49</v>
      </c>
      <c r="B57" s="10"/>
      <c r="C57" s="10"/>
      <c r="D57" s="10"/>
      <c r="E57" s="10"/>
      <c r="F57" s="10"/>
      <c r="G57" s="44">
        <v>0</v>
      </c>
      <c r="H57" s="54"/>
      <c r="I57" s="44">
        <v>0</v>
      </c>
      <c r="J57" s="10"/>
    </row>
    <row r="58" spans="1:10" ht="12">
      <c r="A58" s="12"/>
      <c r="B58" s="10"/>
      <c r="C58" s="10"/>
      <c r="D58" s="10"/>
      <c r="E58" s="10"/>
      <c r="F58" s="10"/>
      <c r="G58" s="49">
        <f>SUM(G55:G57)</f>
        <v>13752.1344</v>
      </c>
      <c r="H58" s="55"/>
      <c r="I58" s="49">
        <f>SUM(I55:I57)</f>
        <v>0</v>
      </c>
      <c r="J58" s="10"/>
    </row>
    <row r="59" spans="1:10" ht="12">
      <c r="A59" s="12"/>
      <c r="B59" s="10"/>
      <c r="C59" s="10"/>
      <c r="D59" s="10"/>
      <c r="E59" s="10"/>
      <c r="F59" s="10"/>
      <c r="G59" s="20"/>
      <c r="H59" s="54"/>
      <c r="I59" s="20"/>
      <c r="J59" s="10"/>
    </row>
    <row r="60" spans="1:9" ht="12">
      <c r="A60" s="5" t="s">
        <v>107</v>
      </c>
      <c r="G60" s="15"/>
      <c r="H60" s="16"/>
      <c r="I60" s="15"/>
    </row>
    <row r="61" spans="1:9" ht="12">
      <c r="A61" s="5" t="s">
        <v>114</v>
      </c>
      <c r="G61" s="15"/>
      <c r="H61" s="16"/>
      <c r="I61" s="15"/>
    </row>
    <row r="62" spans="7:9" ht="12">
      <c r="G62" s="15"/>
      <c r="H62" s="16"/>
      <c r="I62" s="15"/>
    </row>
    <row r="63" spans="1:9" ht="12">
      <c r="A63" s="64">
        <v>3</v>
      </c>
      <c r="B63" s="64"/>
      <c r="C63" s="64"/>
      <c r="D63" s="64"/>
      <c r="E63" s="64"/>
      <c r="F63" s="64"/>
      <c r="G63" s="64"/>
      <c r="H63" s="64"/>
      <c r="I63" s="64"/>
    </row>
    <row r="64" spans="7:9" ht="12">
      <c r="G64" s="15"/>
      <c r="H64" s="16"/>
      <c r="I64" s="15"/>
    </row>
    <row r="65" spans="7:9" ht="12">
      <c r="G65" s="15"/>
      <c r="H65" s="16"/>
      <c r="I65" s="15"/>
    </row>
    <row r="66" spans="7:9" ht="12">
      <c r="G66" s="15"/>
      <c r="H66" s="16"/>
      <c r="I66" s="15"/>
    </row>
    <row r="67" spans="7:9" ht="12">
      <c r="G67" s="15"/>
      <c r="H67" s="16"/>
      <c r="I67" s="15"/>
    </row>
    <row r="68" spans="7:9" ht="12">
      <c r="G68" s="15"/>
      <c r="H68" s="16"/>
      <c r="I68" s="15"/>
    </row>
    <row r="69" spans="7:9" ht="12">
      <c r="G69" s="15"/>
      <c r="H69" s="16"/>
      <c r="I69" s="15"/>
    </row>
    <row r="70" spans="7:9" ht="12">
      <c r="G70" s="15"/>
      <c r="H70" s="16"/>
      <c r="I70" s="15"/>
    </row>
    <row r="71" spans="7:9" ht="12">
      <c r="G71" s="15"/>
      <c r="H71" s="16"/>
      <c r="I71" s="15"/>
    </row>
    <row r="72" spans="7:9" ht="12">
      <c r="G72" s="15"/>
      <c r="H72" s="16"/>
      <c r="I72" s="15"/>
    </row>
    <row r="73" spans="7:9" ht="12">
      <c r="G73" s="15"/>
      <c r="H73" s="16"/>
      <c r="I73" s="15"/>
    </row>
    <row r="74" spans="7:9" ht="12">
      <c r="G74" s="15"/>
      <c r="H74" s="16"/>
      <c r="I74" s="15"/>
    </row>
  </sheetData>
  <sheetProtection/>
  <mergeCells count="1">
    <mergeCell ref="A63:I63"/>
  </mergeCells>
  <printOptions horizontalCentered="1"/>
  <pageMargins left="0.2" right="0.2" top="0.5" bottom="0.2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8.8515625" style="5" customWidth="1"/>
    <col min="2" max="4" width="8.8515625" style="2" customWidth="1"/>
    <col min="5" max="5" width="13.7109375" style="28" customWidth="1"/>
    <col min="6" max="6" width="2.7109375" style="21" customWidth="1"/>
    <col min="7" max="7" width="13.7109375" style="28" customWidth="1"/>
    <col min="8" max="8" width="2.7109375" style="21" customWidth="1"/>
    <col min="9" max="9" width="13.7109375" style="28" customWidth="1"/>
    <col min="10" max="10" width="2.7109375" style="21" customWidth="1"/>
    <col min="11" max="11" width="13.7109375" style="28" customWidth="1"/>
    <col min="12" max="12" width="2.7109375" style="21" customWidth="1"/>
    <col min="13" max="13" width="13.7109375" style="21" customWidth="1"/>
    <col min="14" max="14" width="10.140625" style="28" customWidth="1"/>
    <col min="15" max="16384" width="9.140625" style="2" customWidth="1"/>
  </cols>
  <sheetData>
    <row r="1" spans="2:4" ht="12">
      <c r="B1" s="5"/>
      <c r="C1" s="5"/>
      <c r="D1" s="5"/>
    </row>
    <row r="2" spans="2:4" ht="12">
      <c r="B2" s="5"/>
      <c r="C2" s="5"/>
      <c r="D2" s="5"/>
    </row>
    <row r="3" spans="2:4" ht="12">
      <c r="B3" s="5"/>
      <c r="C3" s="5"/>
      <c r="D3" s="5"/>
    </row>
    <row r="4" spans="2:4" ht="12">
      <c r="B4" s="5"/>
      <c r="C4" s="5"/>
      <c r="D4" s="5"/>
    </row>
    <row r="5" spans="2:4" ht="12">
      <c r="B5" s="5"/>
      <c r="C5" s="5"/>
      <c r="D5" s="5"/>
    </row>
    <row r="6" spans="1:4" ht="12">
      <c r="A6" s="1" t="s">
        <v>4</v>
      </c>
      <c r="B6" s="5"/>
      <c r="C6" s="5"/>
      <c r="D6" s="5"/>
    </row>
    <row r="7" spans="1:4" ht="12">
      <c r="A7" s="3" t="s">
        <v>74</v>
      </c>
      <c r="B7" s="5"/>
      <c r="C7" s="5"/>
      <c r="D7" s="5"/>
    </row>
    <row r="8" spans="1:4" ht="12">
      <c r="A8" s="4" t="str">
        <f>'cf'!A8</f>
        <v>FOR THE QUARTER ENDED 30 JUNE 2011</v>
      </c>
      <c r="B8" s="5"/>
      <c r="C8" s="5"/>
      <c r="D8" s="5"/>
    </row>
    <row r="9" spans="1:4" ht="12">
      <c r="A9" s="34" t="s">
        <v>69</v>
      </c>
      <c r="B9" s="5"/>
      <c r="C9" s="5"/>
      <c r="D9" s="5"/>
    </row>
    <row r="10" spans="1:4" ht="12">
      <c r="A10" s="34"/>
      <c r="B10" s="5"/>
      <c r="C10" s="5"/>
      <c r="D10" s="5"/>
    </row>
    <row r="12" spans="5:14" ht="12">
      <c r="E12" s="29"/>
      <c r="F12" s="22"/>
      <c r="G12" s="29" t="s">
        <v>109</v>
      </c>
      <c r="H12" s="22"/>
      <c r="I12" s="29" t="s">
        <v>56</v>
      </c>
      <c r="J12" s="22"/>
      <c r="K12" s="29" t="s">
        <v>91</v>
      </c>
      <c r="L12" s="22"/>
      <c r="M12" s="27"/>
      <c r="N12" s="31"/>
    </row>
    <row r="13" spans="5:14" ht="12">
      <c r="E13" s="29" t="s">
        <v>53</v>
      </c>
      <c r="F13" s="22"/>
      <c r="G13" s="29" t="s">
        <v>110</v>
      </c>
      <c r="H13" s="22"/>
      <c r="I13" s="29" t="s">
        <v>55</v>
      </c>
      <c r="J13" s="22"/>
      <c r="K13" s="29" t="s">
        <v>92</v>
      </c>
      <c r="L13" s="22"/>
      <c r="M13" s="29" t="s">
        <v>54</v>
      </c>
      <c r="N13" s="31"/>
    </row>
    <row r="14" spans="5:14" ht="12">
      <c r="E14" s="9" t="s">
        <v>60</v>
      </c>
      <c r="F14" s="22"/>
      <c r="G14" s="9" t="s">
        <v>60</v>
      </c>
      <c r="H14" s="22"/>
      <c r="I14" s="9" t="s">
        <v>60</v>
      </c>
      <c r="J14" s="22"/>
      <c r="K14" s="9" t="s">
        <v>60</v>
      </c>
      <c r="L14" s="22"/>
      <c r="M14" s="9" t="s">
        <v>60</v>
      </c>
      <c r="N14" s="31"/>
    </row>
    <row r="15" spans="13:14" ht="12">
      <c r="M15" s="28"/>
      <c r="N15" s="32"/>
    </row>
    <row r="16" spans="1:14" ht="12">
      <c r="A16" s="3" t="s">
        <v>77</v>
      </c>
      <c r="D16" s="37"/>
      <c r="E16" s="29">
        <v>14910</v>
      </c>
      <c r="F16" s="22"/>
      <c r="G16" s="29">
        <v>26518</v>
      </c>
      <c r="H16" s="22"/>
      <c r="I16" s="29">
        <v>-12300</v>
      </c>
      <c r="J16" s="22"/>
      <c r="K16" s="29">
        <v>0</v>
      </c>
      <c r="L16" s="22"/>
      <c r="M16" s="29">
        <f>E16+G16+I16+K16</f>
        <v>29128</v>
      </c>
      <c r="N16" s="32"/>
    </row>
    <row r="17" spans="13:14" ht="12">
      <c r="M17" s="28"/>
      <c r="N17" s="32"/>
    </row>
    <row r="18" spans="1:14" ht="12">
      <c r="A18" s="5" t="s">
        <v>86</v>
      </c>
      <c r="E18" s="28">
        <v>0</v>
      </c>
      <c r="G18" s="28">
        <v>0</v>
      </c>
      <c r="I18" s="28">
        <v>0</v>
      </c>
      <c r="K18" s="28">
        <f>'bs'!F38</f>
        <v>158.658</v>
      </c>
      <c r="M18" s="28">
        <f>E18+G18+I18+K18</f>
        <v>158.658</v>
      </c>
      <c r="N18" s="32"/>
    </row>
    <row r="19" spans="13:14" ht="12">
      <c r="M19" s="28"/>
      <c r="N19" s="32"/>
    </row>
    <row r="20" spans="1:14" ht="12">
      <c r="A20" s="5" t="s">
        <v>90</v>
      </c>
      <c r="E20" s="28">
        <f>2300+17210</f>
        <v>19510</v>
      </c>
      <c r="G20" s="28">
        <v>0</v>
      </c>
      <c r="I20" s="28">
        <v>0</v>
      </c>
      <c r="K20" s="28">
        <v>0</v>
      </c>
      <c r="M20" s="28">
        <f>E20+G20+I20+K20</f>
        <v>19510</v>
      </c>
      <c r="N20" s="32"/>
    </row>
    <row r="21" spans="13:14" ht="12">
      <c r="M21" s="28"/>
      <c r="N21" s="32"/>
    </row>
    <row r="22" spans="1:14" ht="12">
      <c r="A22" s="5" t="s">
        <v>52</v>
      </c>
      <c r="E22" s="28">
        <v>0</v>
      </c>
      <c r="G22" s="28">
        <f>2883733/1000</f>
        <v>2883.733</v>
      </c>
      <c r="I22" s="28">
        <v>0</v>
      </c>
      <c r="K22" s="28">
        <v>0</v>
      </c>
      <c r="M22" s="28">
        <f>E22+G22+I22+K22</f>
        <v>2883.733</v>
      </c>
      <c r="N22" s="32"/>
    </row>
    <row r="23" spans="13:14" ht="12">
      <c r="M23" s="28"/>
      <c r="N23" s="32"/>
    </row>
    <row r="24" spans="1:14" ht="12">
      <c r="A24" s="5" t="s">
        <v>108</v>
      </c>
      <c r="E24" s="28">
        <v>0</v>
      </c>
      <c r="G24" s="28">
        <v>0</v>
      </c>
      <c r="I24" s="28">
        <v>0</v>
      </c>
      <c r="K24" s="28">
        <v>0</v>
      </c>
      <c r="M24" s="28">
        <f>E24+G24+I24+K24</f>
        <v>0</v>
      </c>
      <c r="N24" s="32"/>
    </row>
    <row r="25" spans="13:14" ht="12">
      <c r="M25" s="28"/>
      <c r="N25" s="32"/>
    </row>
    <row r="26" spans="1:14" ht="12.75" thickBot="1">
      <c r="A26" s="3" t="s">
        <v>119</v>
      </c>
      <c r="E26" s="30">
        <f>SUM(E16:E24)</f>
        <v>34420</v>
      </c>
      <c r="F26" s="22"/>
      <c r="G26" s="30">
        <f>SUM(G16:G24)</f>
        <v>29401.733</v>
      </c>
      <c r="H26" s="22"/>
      <c r="I26" s="30">
        <f>SUM(I16:I24)</f>
        <v>-12300</v>
      </c>
      <c r="J26" s="22"/>
      <c r="K26" s="30">
        <f>SUM(K16:K24)</f>
        <v>158.658</v>
      </c>
      <c r="L26" s="27"/>
      <c r="M26" s="30">
        <f>SUM(M16:M24)</f>
        <v>51680.390999999996</v>
      </c>
      <c r="N26" s="31"/>
    </row>
    <row r="27" spans="13:14" ht="12.75" thickTop="1">
      <c r="M27" s="28"/>
      <c r="N27" s="32"/>
    </row>
    <row r="29" spans="1:14" ht="12">
      <c r="A29" s="5" t="s">
        <v>115</v>
      </c>
      <c r="E29" s="2"/>
      <c r="F29" s="2"/>
      <c r="G29" s="15"/>
      <c r="H29" s="16"/>
      <c r="I29" s="15"/>
      <c r="J29" s="2"/>
      <c r="K29" s="2"/>
      <c r="L29" s="2"/>
      <c r="M29" s="2"/>
      <c r="N29" s="2"/>
    </row>
    <row r="30" spans="5:14" ht="12">
      <c r="E30" s="2"/>
      <c r="F30" s="2"/>
      <c r="G30" s="15"/>
      <c r="H30" s="16"/>
      <c r="I30" s="15"/>
      <c r="J30" s="2"/>
      <c r="K30" s="2"/>
      <c r="L30" s="2"/>
      <c r="M30" s="2"/>
      <c r="N30" s="2"/>
    </row>
    <row r="48" spans="1:14" ht="12">
      <c r="A48" s="64">
        <v>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</row>
  </sheetData>
  <sheetProtection/>
  <mergeCells count="1">
    <mergeCell ref="A48:N48"/>
  </mergeCells>
  <printOptions horizontalCentered="1"/>
  <pageMargins left="0.2" right="0.2" top="0.5" bottom="0.2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CSM-Saad</dc:creator>
  <cp:keywords/>
  <dc:description/>
  <cp:lastModifiedBy>Rose</cp:lastModifiedBy>
  <cp:lastPrinted>2011-08-26T10:50:10Z</cp:lastPrinted>
  <dcterms:created xsi:type="dcterms:W3CDTF">2011-02-17T04:40:56Z</dcterms:created>
  <dcterms:modified xsi:type="dcterms:W3CDTF">2011-08-26T10:50:34Z</dcterms:modified>
  <cp:category/>
  <cp:version/>
  <cp:contentType/>
  <cp:contentStatus/>
</cp:coreProperties>
</file>